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EC7F9118-9447-4B11-AD92-E14AAF71D8FB}" xr6:coauthVersionLast="47" xr6:coauthVersionMax="47" xr10:uidLastSave="{00000000-0000-0000-0000-000000000000}"/>
  <bookViews>
    <workbookView xWindow="5340" yWindow="4050" windowWidth="21600" windowHeight="11265"/>
  </bookViews>
  <sheets>
    <sheet name="Results Matrix Part B" sheetId="1" r:id="rId1"/>
    <sheet name="Compliance Matrix Part B" sheetId="4"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 i="4" l="1"/>
  <c r="D3" i="4" s="1"/>
  <c r="F4" i="4"/>
  <c r="D4" i="4" s="1"/>
  <c r="F5" i="4"/>
  <c r="D5" i="4" s="1"/>
  <c r="F6" i="4"/>
  <c r="D6" i="4" s="1"/>
  <c r="F7" i="4"/>
  <c r="D7" i="4" s="1"/>
  <c r="F8" i="4"/>
  <c r="D8" i="4" s="1"/>
  <c r="F9" i="4"/>
  <c r="D9" i="4" s="1"/>
  <c r="D10" i="4"/>
  <c r="F10" i="4"/>
  <c r="D11" i="4" s="1"/>
  <c r="F11" i="4"/>
  <c r="D12" i="4" s="1"/>
  <c r="F12" i="4"/>
  <c r="F14" i="4"/>
  <c r="B13" i="4" s="1"/>
  <c r="F13" i="4" s="1"/>
  <c r="D13" i="4" s="1"/>
  <c r="F15" i="4"/>
  <c r="F16" i="4"/>
  <c r="F17" i="4"/>
  <c r="F18" i="4"/>
  <c r="F19" i="4"/>
  <c r="E20" i="4"/>
  <c r="F20" i="4" s="1"/>
  <c r="G20" i="4" s="1"/>
  <c r="H20" i="4" s="1"/>
  <c r="I20" i="4" s="1"/>
  <c r="C4" i="1"/>
  <c r="A21" i="1" s="1"/>
  <c r="D4" i="1"/>
  <c r="C5" i="1"/>
  <c r="D5" i="1"/>
  <c r="C6" i="1"/>
  <c r="D6" i="1"/>
  <c r="C7" i="1"/>
  <c r="D7" i="1"/>
  <c r="C8" i="1"/>
  <c r="D8" i="1"/>
  <c r="C9" i="1"/>
  <c r="D9" i="1"/>
  <c r="C11" i="1"/>
  <c r="D11" i="1"/>
  <c r="C12" i="1"/>
  <c r="D12" i="1"/>
  <c r="C13" i="1"/>
  <c r="D13" i="1"/>
  <c r="C14" i="1"/>
  <c r="D14" i="1"/>
  <c r="C15" i="1"/>
  <c r="D15" i="1"/>
  <c r="C16" i="1"/>
  <c r="D16" i="1"/>
  <c r="D17" i="1"/>
  <c r="E20" i="1"/>
  <c r="D23" i="1"/>
  <c r="E23" i="1"/>
  <c r="F23" i="1" s="1"/>
  <c r="D16" i="4" l="1"/>
  <c r="A20" i="4" s="1"/>
  <c r="B20" i="4"/>
  <c r="A23" i="1" s="1"/>
  <c r="B21" i="1"/>
  <c r="C21" i="1" s="1"/>
  <c r="C20" i="4" l="1"/>
  <c r="B23" i="1"/>
  <c r="C23" i="1" s="1"/>
  <c r="A25" i="1" s="1"/>
  <c r="B25" i="1" s="1"/>
</calcChain>
</file>

<file path=xl/sharedStrings.xml><?xml version="1.0" encoding="utf-8"?>
<sst xmlns="http://schemas.openxmlformats.org/spreadsheetml/2006/main" count="314" uniqueCount="111">
  <si>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</si>
  <si>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</si>
  <si>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</si>
  <si>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</si>
  <si>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</si>
  <si>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</si>
  <si>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</si>
  <si>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</si>
  <si>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</si>
  <si>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</si>
  <si>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</si>
  <si>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</si>
  <si>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</si>
  <si>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</si>
  <si>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</si>
  <si>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</si>
  <si>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</si>
  <si>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</si>
  <si>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</si>
  <si>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</si>
  <si>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</si>
  <si>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</si>
  <si>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</si>
  <si>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</si>
  <si>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</si>
  <si>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</si>
  <si>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</si>
  <si>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</si>
  <si>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</si>
  <si>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</si>
  <si>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</si>
  <si>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</si>
  <si>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</si>
  <si>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</si>
  <si>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</si>
  <si>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</si>
  <si>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</si>
  <si>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</si>
  <si>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</si>
  <si>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</si>
  <si>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</si>
  <si>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</si>
  <si>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</si>
  <si>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</si>
  <si>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</si>
  <si>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</si>
  <si>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</si>
  <si>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</si>
  <si>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</si>
  <si>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</si>
  <si>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</si>
  <si>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</si>
  <si>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</si>
  <si>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</si>
  <si>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</si>
  <si>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</si>
  <si>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</si>
  <si>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</si>
  <si>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</si>
  <si>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</si>
  <si>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</si>
  <si>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</si>
  <si>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</si>
  <si>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</si>
  <si>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</si>
  <si>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</si>
  <si>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</si>
  <si>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</si>
  <si>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</si>
  <si>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</si>
  <si>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</si>
  <si>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</si>
  <si>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</si>
  <si>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</si>
  <si>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</si>
  <si>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</si>
  <si>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</si>
  <si>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</si>
  <si>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</si>
  <si>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</si>
  <si>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</si>
  <si>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</si>
  <si>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</si>
  <si>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</si>
  <si>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</si>
  <si>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</si>
  <si>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</si>
  <si>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</si>
  <si>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</si>
  <si>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</si>
  <si>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</si>
  <si>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</si>
  <si>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</si>
  <si>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</si>
  <si>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</si>
  <si>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Compliance Performance Percentage</t>
  </si>
  <si>
    <t>1. The complete language for each indicator is located on page one of the State's Part B FFY 2012 SPP/APR Response Table.</t>
  </si>
  <si>
    <t>R</t>
  </si>
  <si>
    <t>N/A</t>
  </si>
  <si>
    <t>Part B Results Driven Accountability Matrix:  2014</t>
  </si>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</sst>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20" fillId="3" borderId="7" xfId="0" applyFont="1" applyFill="1" applyBorder="1" applyAlignment="1" applyProtection="1">
      <alignment horizontal="right" vertical="center"/>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19">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AF0396CA-3015-DA96-84FF-C1F3E92A3D43}"/>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BE645C08-5664-BE81-454F-8139784FD375}"/>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EF1912D3-F01C-2526-E6D6-38CB062E5CAF}"/>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C7B8A716-29AD-6C0F-F5A2-030A4B337F6C}"/>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B9790873-AE0B-AE7B-0995-0FE435B05807}"/>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BE8E377E-C0C8-B432-67E4-2C2C8BFCE795}"/>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323F3FA8-97EF-98D0-5D63-7B989B7DE356}"/>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983A4ACA-16B0-F862-47D5-119F1D87DED4}"/>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932163CC-9C19-C3FB-923E-BFF7EFDFBE79}"/>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2A408C23-EF23-F874-D858-3F242E176B04}"/>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B4" sqref="B4"/>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36</v>
      </c>
      <c r="B1" s="65"/>
      <c r="C1" s="66"/>
    </row>
    <row r="2" spans="1:6" s="30" customFormat="1" ht="53.25" customHeight="1" thickBot="1" x14ac:dyDescent="0.3">
      <c r="A2" s="61" t="s">
        <v>99</v>
      </c>
      <c r="B2" s="62"/>
      <c r="C2" s="63"/>
    </row>
    <row r="3" spans="1:6" ht="33.75" thickBot="1" x14ac:dyDescent="0.3">
      <c r="A3" s="15" t="s">
        <v>71</v>
      </c>
      <c r="B3" s="15" t="s">
        <v>0</v>
      </c>
      <c r="C3" s="15" t="s">
        <v>63</v>
      </c>
    </row>
    <row r="4" spans="1:6" ht="67.5" customHeight="1" thickBot="1" x14ac:dyDescent="0.3">
      <c r="A4" s="22" t="s">
        <v>103</v>
      </c>
      <c r="B4" s="17">
        <v>0.9</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104</v>
      </c>
      <c r="B5" s="17">
        <v>0.38</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105</v>
      </c>
      <c r="B6" s="17">
        <v>0.18</v>
      </c>
      <c r="C6" s="5">
        <f>IF(B6="N/A","N/A",IF(B6="Data Suppressed","*",IF(B6&lt;0%,"ERROR",IF(B6&gt;100%,"ERROR",IF(B6&gt;=30%,2,IF(B6&lt;=23%,0,IF(B6&gt;=24%-29%,1,)))))))</f>
        <v>0</v>
      </c>
      <c r="D6" s="5">
        <f>IF(B6="N/A","N/A",IF(B6="No Data",0,IF(B6="Not Valid and Reliable",0,IF(B6&lt;0%,"ERROR",IF(B6&gt;100%,"ERROR",IF(B6&gt;25%,0,IF(B6&gt;5.49%,1,2)))))))</f>
        <v>1</v>
      </c>
      <c r="F6" t="s">
        <v>2</v>
      </c>
    </row>
    <row r="7" spans="1:6" ht="67.5" customHeight="1" thickBot="1" x14ac:dyDescent="0.3">
      <c r="A7" s="22" t="s">
        <v>106</v>
      </c>
      <c r="B7" s="17">
        <v>0.11</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107</v>
      </c>
      <c r="B8" s="17">
        <v>0.24</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22" t="s">
        <v>108</v>
      </c>
      <c r="B9" s="17">
        <v>0.08</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104</v>
      </c>
      <c r="B12" s="17">
        <v>0.3</v>
      </c>
      <c r="C12" s="5">
        <f>IF(B12="N/A","N/A",IF(B12="Data Suppressed","*",IF(B12&lt;0%,"ERROR",IF(B12&gt;100%,"ERROR",IF(B12&gt;=35%,0,IF(B12&lt;=26%,2,IF(B12&gt;=34%-27%,1,)))))))</f>
        <v>1</v>
      </c>
      <c r="D12" s="5">
        <f>IF(B13="N/A","N/A",IF(B13="No Data",0,IF(B13="Not Valid and Reliable",0,IF(B13&lt;0,"ERROR", IF(B13&gt;100%,"ERROR",IF(B13&gt;94.49%,2,IF(B13&gt;74.49%,1,0)))))))</f>
        <v>0</v>
      </c>
      <c r="F12" t="s">
        <v>7</v>
      </c>
    </row>
    <row r="13" spans="1:6" ht="67.5" customHeight="1" thickBot="1" x14ac:dyDescent="0.3">
      <c r="A13" s="22" t="s">
        <v>105</v>
      </c>
      <c r="B13" s="17">
        <v>0.5</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106</v>
      </c>
      <c r="B14" s="17">
        <v>0.09</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107</v>
      </c>
      <c r="B15" s="17">
        <v>0.21</v>
      </c>
      <c r="C15" s="5">
        <f>IF(B15="N/A","N/A",IF(B15="Data Suppressed","*",IF(B15&lt;0%,"ERROR",IF(B15&gt;100%,"ERROR",IF(B15&gt;=34%,2,IF(B15&lt;=26%,0,IF(B15&gt;=27%-33%,1,)))))))</f>
        <v>0</v>
      </c>
      <c r="D15" s="5">
        <f>IF(B15=4,2,IF(B15&lt;3,0,1))</f>
        <v>0</v>
      </c>
      <c r="F15" t="s">
        <v>10</v>
      </c>
    </row>
    <row r="16" spans="1:6" ht="67.5" customHeight="1" thickBot="1" x14ac:dyDescent="0.3">
      <c r="A16" s="22" t="s">
        <v>108</v>
      </c>
      <c r="B16" s="17">
        <v>7.0000000000000007E-2</v>
      </c>
      <c r="C16" s="5">
        <f>IF(B16="N/A","N/A",IF(B16="Data Suppressed","*",IF(B16&lt;0%,"ERROR",IF(B16&gt;100%,"ERROR",IF(B16&gt;16%,-1,IF(B16&lt;=15%,1,))))))</f>
        <v>1</v>
      </c>
      <c r="D16" s="6" t="b">
        <f>IF(B16="NONE",2, IF(B16="YES 1 OR 2 YRS", 1.5,IF(B16="YES 3 OR MORE YRS", 0)))</f>
        <v>0</v>
      </c>
      <c r="F16" t="s">
        <v>11</v>
      </c>
    </row>
    <row r="17" spans="1:22" ht="37.5" thickBot="1" x14ac:dyDescent="0.3">
      <c r="A17" s="21" t="s">
        <v>109</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9</v>
      </c>
      <c r="C21" s="28">
        <f>B21/A21</f>
        <v>0.45</v>
      </c>
      <c r="E21" t="s">
        <v>16</v>
      </c>
      <c r="V21" t="s">
        <v>97</v>
      </c>
    </row>
    <row r="22" spans="1:22" ht="67.5" customHeight="1" thickBot="1" x14ac:dyDescent="0.3">
      <c r="A22" s="23" t="s">
        <v>70</v>
      </c>
      <c r="B22" s="24" t="s">
        <v>74</v>
      </c>
      <c r="C22" s="24" t="s">
        <v>69</v>
      </c>
    </row>
    <row r="23" spans="1:22" ht="67.5" customHeight="1" thickBot="1" x14ac:dyDescent="0.3">
      <c r="A23" s="52">
        <f>'Compliance Matrix Part B'!$B$20</f>
        <v>22</v>
      </c>
      <c r="B23" s="53">
        <f>'Compliance Matrix Part B'!$A$20</f>
        <v>21</v>
      </c>
      <c r="C23" s="25">
        <f>B23/A23</f>
        <v>0.95454545454545459</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100</v>
      </c>
      <c r="B24" s="56"/>
      <c r="C24" s="57"/>
      <c r="D24" s="4"/>
      <c r="H24" t="s">
        <v>18</v>
      </c>
    </row>
    <row r="25" spans="1:22" ht="67.5" customHeight="1" thickBot="1" x14ac:dyDescent="0.35">
      <c r="A25" s="26">
        <f>C21*0.5+C23*0.5</f>
        <v>0.70227272727272727</v>
      </c>
      <c r="B25" s="58" t="str">
        <f>IF(A25&gt;79.49%,"MEETS REQUIREMENTS (green)",IF(A25&gt;59.49%,"NEEDS ASSISTANCE (yellow)","NEEDS INTERVENTION (red)"))</f>
        <v>NEEDS ASSISTANCE (yellow)</v>
      </c>
      <c r="C25" s="59"/>
      <c r="D25" s="4"/>
    </row>
    <row r="26" spans="1:22" ht="99.75" customHeight="1" thickTop="1" x14ac:dyDescent="0.3">
      <c r="A26" s="60" t="s">
        <v>101</v>
      </c>
      <c r="B26" s="60"/>
      <c r="C26" s="60"/>
      <c r="D26" s="4"/>
    </row>
    <row r="27" spans="1:22" ht="52.5" customHeight="1" x14ac:dyDescent="0.3">
      <c r="A27" s="54" t="s">
        <v>73</v>
      </c>
      <c r="B27" s="2"/>
      <c r="C27" s="2"/>
      <c r="D27" s="4"/>
      <c r="H27" t="s">
        <v>19</v>
      </c>
    </row>
    <row r="28" spans="1:22" ht="100.5" customHeight="1" x14ac:dyDescent="0.3">
      <c r="A28" s="67" t="s">
        <v>102</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18" priority="25" stopIfTrue="1" operator="containsText" text="ERROR">
      <formula>NOT(ISERROR(SEARCH("ERROR",D4)))</formula>
    </cfRule>
    <cfRule type="expression" dxfId="17" priority="26" stopIfTrue="1">
      <formula>"$C$3=""ERROR"""</formula>
    </cfRule>
  </conditionalFormatting>
  <conditionalFormatting sqref="C4:C9 C11:C15 D4:D14">
    <cfRule type="containsText" dxfId="16" priority="24" stopIfTrue="1" operator="containsText" text="ERROR">
      <formula>NOT(ISERROR(SEARCH("ERROR",C4)))</formula>
    </cfRule>
  </conditionalFormatting>
  <conditionalFormatting sqref="D23:F23">
    <cfRule type="containsText" dxfId="15" priority="15" stopIfTrue="1" operator="containsText" text="NEEDS INTERVENTION (red)">
      <formula>NOT(ISERROR(SEARCH("NEEDS INTERVENTION (red)",D23)))</formula>
    </cfRule>
    <cfRule type="containsText" dxfId="14" priority="16" stopIfTrue="1" operator="containsText" text="NEEDS ASSISTANCE (yellow)">
      <formula>NOT(ISERROR(SEARCH("NEEDS ASSISTANCE (yellow)",D23)))</formula>
    </cfRule>
    <cfRule type="containsText" dxfId="13" priority="17" stopIfTrue="1" operator="containsText" text="MEETS (green)">
      <formula>NOT(ISERROR(SEARCH("MEETS (green)",D23)))</formula>
    </cfRule>
  </conditionalFormatting>
  <conditionalFormatting sqref="C7 C9 C14 C16">
    <cfRule type="containsText" dxfId="12" priority="11" stopIfTrue="1" operator="containsText" text="ERROR">
      <formula>NOT(ISERROR(SEARCH("ERROR",C7)))</formula>
    </cfRule>
    <cfRule type="cellIs" dxfId="11" priority="12" stopIfTrue="1" operator="equal">
      <formula>-1</formula>
    </cfRule>
    <cfRule type="cellIs" dxfId="10" priority="14" stopIfTrue="1" operator="equal">
      <formula>1</formula>
    </cfRule>
  </conditionalFormatting>
  <conditionalFormatting sqref="A25">
    <cfRule type="expression" priority="10" stopIfTrue="1">
      <formula>IF(A25&gt;89.49%,"MEETS REQUIREMENTS (green)",IF(A25&gt;74.49%,"NEEDS ASSISTANCE (yellow)","NEEDS INTERVENTION (red)"))</formula>
    </cfRule>
  </conditionalFormatting>
  <conditionalFormatting sqref="B27">
    <cfRule type="containsText" dxfId="9" priority="9" stopIfTrue="1" operator="containsText" text="NEEDS ASSISTANCE (Yellow)">
      <formula>NOT(ISERROR(SEARCH("NEEDS ASSISTANCE (Yellow)",B27)))</formula>
    </cfRule>
  </conditionalFormatting>
  <conditionalFormatting sqref="B25:C25">
    <cfRule type="containsText" dxfId="8" priority="2" stopIfTrue="1" operator="containsText" text="NEEDS INTERVENTION (red)">
      <formula>NOT(ISERROR(SEARCH("NEEDS INTERVENTION (red)",B25)))</formula>
    </cfRule>
    <cfRule type="containsText" dxfId="7" priority="3" stopIfTrue="1" operator="containsText" text="&quot;MEETS REQUIREMENTS&quot; (green)">
      <formula>NOT(ISERROR(SEARCH("""MEETS REQUIREMENTS"" (green)",B25)))</formula>
    </cfRule>
    <cfRule type="containsText" dxfId="6" priority="4" stopIfTrue="1" operator="containsText" text="NEEDS ASSISTANCE (yellow)">
      <formula>NOT(ISERROR(SEARCH("NEEDS ASSISTANCE (yellow)",B25)))</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1" t="s">
        <v>36</v>
      </c>
      <c r="B1" s="9" t="s">
        <v>110</v>
      </c>
      <c r="C1" s="9"/>
      <c r="D1" s="29"/>
    </row>
    <row r="2" spans="1:8" ht="174" customHeight="1" thickBot="1" x14ac:dyDescent="0.3">
      <c r="A2" s="15" t="s">
        <v>75</v>
      </c>
      <c r="B2" s="15" t="s">
        <v>0</v>
      </c>
      <c r="C2" s="31" t="s">
        <v>76</v>
      </c>
      <c r="D2" s="15" t="s">
        <v>63</v>
      </c>
    </row>
    <row r="3" spans="1:8" ht="125.25" customHeight="1" thickBot="1" x14ac:dyDescent="0.3">
      <c r="A3" s="32" t="s">
        <v>77</v>
      </c>
      <c r="B3" s="17">
        <v>0</v>
      </c>
      <c r="C3" s="33" t="s">
        <v>78</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79</v>
      </c>
      <c r="B4" s="17">
        <v>0</v>
      </c>
      <c r="C4" s="33" t="s">
        <v>78</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80</v>
      </c>
      <c r="B5" s="17">
        <v>0</v>
      </c>
      <c r="C5" s="33" t="s">
        <v>78</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81</v>
      </c>
      <c r="B6" s="17">
        <v>0.94399999999999995</v>
      </c>
      <c r="C6" s="33" t="s">
        <v>98</v>
      </c>
      <c r="D6" s="5">
        <f>IF(F6="ERROR","ERROR",IF(F6="ERROR","ERROR",IF(F6="N/A","N/A",IF(C6="N",F6,IF(C6="N/A",F6,IF(F6=0,0,IF(F6=2,2,IF(B6&gt;89.49%,F6+1,F6))))))))</f>
        <v>1</v>
      </c>
      <c r="F6" s="5">
        <f>IF(B6="N/A","N/A",IF(B6="No Data",0,IF(B6="Not Valid and Reliable",0,IF(B6&lt;0,"ERROR", IF(B6&gt;100%,"ERROR",IF(B6&gt;94.49%,2,IF(B6&gt;74.49%,1,0)))))))</f>
        <v>1</v>
      </c>
      <c r="H6" t="s">
        <v>3</v>
      </c>
    </row>
    <row r="7" spans="1:8" ht="79.900000000000006" customHeight="1" thickBot="1" x14ac:dyDescent="0.3">
      <c r="A7" s="32" t="s">
        <v>82</v>
      </c>
      <c r="B7" s="17">
        <v>0.99299999999999999</v>
      </c>
      <c r="C7" s="33" t="s">
        <v>98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83</v>
      </c>
      <c r="B8" s="17">
        <v>1</v>
      </c>
      <c r="C8" s="33" t="s">
        <v>78</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32" t="s">
        <v>84</v>
      </c>
      <c r="B9" s="17">
        <v>1</v>
      </c>
      <c r="C9" s="34"/>
      <c r="D9" s="5">
        <f>F9</f>
        <v>2</v>
      </c>
      <c r="F9" s="5">
        <f>IF(B9="N/A","N/A",IF(B9="No Data",0,IF(B9="Not Valid and Reliable",0,IF(B9&lt;0,"ERROR", IF(B9&gt;100%,"ERROR",IF(B9&gt;94.49%,2,IF(B9&gt;74.49%,1,0)))))))</f>
        <v>2</v>
      </c>
      <c r="H9" t="s">
        <v>6</v>
      </c>
    </row>
    <row r="10" spans="1:8" ht="60.75" customHeight="1" thickBot="1" x14ac:dyDescent="0.3">
      <c r="A10" s="32" t="s">
        <v>85</v>
      </c>
      <c r="B10" s="17">
        <v>1</v>
      </c>
      <c r="C10" s="34"/>
      <c r="D10" s="5">
        <f>F12</f>
        <v>2</v>
      </c>
      <c r="F10" s="5">
        <f>IF(B11="N/A","N/A",IF(B11="No Data",0,IF(B11="Not Valid and Reliable",0,IF(B11&lt;0,"ERROR", IF(B11&gt;100%,"ERROR",IF(B11&gt;94.49%,2,IF(B11&gt;74.49%,1,0)))))))</f>
        <v>2</v>
      </c>
      <c r="H10" t="s">
        <v>7</v>
      </c>
    </row>
    <row r="11" spans="1:8" ht="60.75" customHeight="1" thickBot="1" x14ac:dyDescent="0.3">
      <c r="A11" s="32" t="s">
        <v>86</v>
      </c>
      <c r="B11" s="17">
        <v>1</v>
      </c>
      <c r="C11" s="34"/>
      <c r="D11" s="5">
        <f>F10</f>
        <v>2</v>
      </c>
      <c r="F11" s="5">
        <f>IF(B12="N/A","N/A",IF(B12="No Data",0,IF(B12="Not Valid and Reliable",0,IF(B12&lt;0,"ERROR", IF(B12&gt;100%,"ERROR",IF(B12&gt;94.49%,2,IF(B12&gt;74.49%,1,0)))))))</f>
        <v>2</v>
      </c>
      <c r="H11" t="s">
        <v>8</v>
      </c>
    </row>
    <row r="12" spans="1:8" ht="60.6" customHeight="1" thickBot="1" x14ac:dyDescent="0.3">
      <c r="A12" s="32" t="s">
        <v>87</v>
      </c>
      <c r="B12" s="17">
        <v>1</v>
      </c>
      <c r="C12" s="34"/>
      <c r="D12" s="5">
        <f>F11</f>
        <v>2</v>
      </c>
      <c r="F12" s="5">
        <f>IF(B10="N/A","N/A",IF(B10="No Data",0,IF(B10="Not Valid and Reliable",0,IF(B10&lt;0,"ERROR", IF(B10&gt;100%,"ERROR",IF(B10&gt;94.49%,2,IF(B10&gt;74.49%,1,0)))))))</f>
        <v>2</v>
      </c>
      <c r="H12" t="s">
        <v>9</v>
      </c>
    </row>
    <row r="13" spans="1:8" ht="64.150000000000006" customHeight="1" thickBot="1" x14ac:dyDescent="0.3">
      <c r="A13" s="35" t="s">
        <v>88</v>
      </c>
      <c r="B13" s="36">
        <f>SUM(F14:F15)</f>
        <v>4</v>
      </c>
      <c r="C13" s="34"/>
      <c r="D13" s="5">
        <f>F13</f>
        <v>2</v>
      </c>
      <c r="F13" s="5">
        <f>IF(B13=4,2,IF(B13&lt;3,0,1))</f>
        <v>2</v>
      </c>
      <c r="H13" t="s">
        <v>10</v>
      </c>
    </row>
    <row r="14" spans="1:8" ht="56.25" customHeight="1" thickBot="1" x14ac:dyDescent="0.3">
      <c r="A14" s="37" t="s">
        <v>89</v>
      </c>
      <c r="B14" s="38" t="s">
        <v>90</v>
      </c>
      <c r="C14" s="34"/>
      <c r="D14" s="6"/>
      <c r="F14" s="6">
        <f>IF(B14="NONE",2, IF(B14="YES 1 OR 2 YRS", 1.5,IF(B14="YES 3 OR MORE YRS", 0)))</f>
        <v>2</v>
      </c>
      <c r="H14" t="s">
        <v>11</v>
      </c>
    </row>
    <row r="15" spans="1:8" ht="65.45" customHeight="1" thickBot="1" x14ac:dyDescent="0.3">
      <c r="A15" s="37" t="s">
        <v>91</v>
      </c>
      <c r="B15" s="38" t="s">
        <v>90</v>
      </c>
      <c r="C15" s="34"/>
      <c r="D15" s="6"/>
      <c r="F15" s="6">
        <f>IF(B15="NONE",2, IF(B15="YES 2 TO 4 YRS", 1.5,IF(B15="YES 5 OR MORE YRS", 0)))</f>
        <v>2</v>
      </c>
      <c r="H15" t="s">
        <v>12</v>
      </c>
    </row>
    <row r="16" spans="1:8" ht="75.599999999999994" customHeight="1" thickBot="1" x14ac:dyDescent="0.3">
      <c r="A16" s="39"/>
      <c r="B16" s="40" t="s">
        <v>92</v>
      </c>
      <c r="C16" s="41"/>
      <c r="D16" s="42">
        <f>SUM(D3:D13)</f>
        <v>21</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93</v>
      </c>
      <c r="B19" s="45" t="s">
        <v>94</v>
      </c>
      <c r="C19" s="68" t="s">
        <v>95</v>
      </c>
      <c r="D19" s="69"/>
      <c r="F19" s="7" t="e">
        <f>IF(#REF!="NO",2, 0)</f>
        <v>#REF!</v>
      </c>
      <c r="H19" t="s">
        <v>16</v>
      </c>
    </row>
    <row r="20" spans="1:9" ht="103.5" customHeight="1" thickBot="1" x14ac:dyDescent="0.3">
      <c r="A20" s="46">
        <f>D16</f>
        <v>21</v>
      </c>
      <c r="B20" s="46">
        <f>(COUNT(D3:D15)*2)</f>
        <v>22</v>
      </c>
      <c r="C20" s="70">
        <f>A20/B20</f>
        <v>0.95454545454545459</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96</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5" priority="4" stopIfTrue="1" operator="equal">
      <formula>0</formula>
    </cfRule>
    <cfRule type="cellIs" dxfId="4" priority="5" stopIfTrue="1" operator="equal">
      <formula>1</formula>
    </cfRule>
    <cfRule type="cellIs" dxfId="3" priority="6" stopIfTrue="1" operator="equal">
      <formula>2</formula>
    </cfRule>
  </conditionalFormatting>
  <conditionalFormatting sqref="F3:F5">
    <cfRule type="containsText" dxfId="2" priority="2" stopIfTrue="1" operator="containsText" text="ERROR">
      <formula>NOT(ISERROR(SEARCH("ERROR",F3)))</formula>
    </cfRule>
    <cfRule type="expression" dxfId="1" priority="3" stopIfTrue="1">
      <formula>"$C$3=""ERROR"""</formula>
    </cfRule>
  </conditionalFormatting>
  <conditionalFormatting sqref="F3:F12 D3:D13">
    <cfRule type="containsText" dxfId="0" priority="1" stopIfTrue="1" operator="containsText" text="ERROR">
      <formula>NOT(ISERROR(SEARCH("ERROR",D3)))</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2023-06-06T13:11:19Z</dcterms:modified>
</cp:coreProperties>
</file>