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5C486EA8-89FC-46B4-88E7-67C8D12791F1}" xr6:coauthVersionLast="47" xr6:coauthVersionMax="47" xr10:uidLastSave="{00000000-0000-0000-0000-000000000000}"/>
  <bookViews>
    <workbookView xWindow="2205" yWindow="2205"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c r="F7" i="5"/>
  <c r="D7" i="5"/>
  <c r="F6" i="5"/>
  <c r="D6" i="5" s="1"/>
  <c r="F5" i="5"/>
  <c r="D5" i="5" s="1"/>
  <c r="F4" i="5"/>
  <c r="D4" i="5"/>
  <c r="F3" i="5"/>
  <c r="D3" i="5"/>
  <c r="C9" i="1"/>
  <c r="C16" i="1"/>
  <c r="C14" i="1"/>
  <c r="C7" i="1"/>
  <c r="C15" i="1"/>
  <c r="C13" i="1"/>
  <c r="C12" i="1"/>
  <c r="C11" i="1"/>
  <c r="C8" i="1"/>
  <c r="A21" i="1" s="1"/>
  <c r="C6" i="1"/>
  <c r="C5" i="1"/>
  <c r="C4" i="1"/>
  <c r="D4" i="1"/>
  <c r="D5" i="1"/>
  <c r="D6" i="1"/>
  <c r="D7" i="1"/>
  <c r="D8" i="1"/>
  <c r="D9" i="1"/>
  <c r="D11" i="1"/>
  <c r="D12" i="1"/>
  <c r="D13" i="1"/>
  <c r="D14" i="1"/>
  <c r="D15" i="1"/>
  <c r="D16" i="1"/>
  <c r="D17" i="1"/>
  <c r="E20" i="1"/>
  <c r="D23" i="1"/>
  <c r="E23" i="1"/>
  <c r="F23" i="1" s="1"/>
  <c r="E20" i="5"/>
  <c r="F20" i="5"/>
  <c r="G20" i="5"/>
  <c r="H20" i="5" s="1"/>
  <c r="I20" i="5" s="1"/>
  <c r="D16" i="5" l="1"/>
  <c r="A20" i="5" s="1"/>
  <c r="B21" i="1"/>
  <c r="C21" i="1" s="1"/>
  <c r="B20" i="5"/>
  <c r="A23" i="1" s="1"/>
  <c r="B23" i="1" l="1"/>
  <c r="C23" i="1" s="1"/>
  <c r="A25" i="1" s="1"/>
  <c r="B25" i="1" s="1"/>
  <c r="C20" i="5"/>
</calcChain>
</file>

<file path=xl/sharedStrings.xml><?xml version="1.0" encoding="utf-8"?>
<sst xmlns="http://schemas.openxmlformats.org/spreadsheetml/2006/main" count="314" uniqueCount="109">
  <si>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</si>
  <si>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</si>
  <si>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</si>
  <si>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</si>
  <si>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</si>
  <si>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</si>
  <si>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</si>
  <si>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</si>
  <si>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</si>
  <si>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</si>
  <si>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</si>
  <si>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</si>
  <si>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</si>
  <si>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</si>
  <si>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</si>
  <si>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</si>
  <si>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</si>
  <si>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</si>
  <si>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</si>
  <si>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</si>
  <si>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</si>
  <si>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</si>
  <si>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</si>
  <si>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</si>
  <si>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</si>
  <si>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</si>
  <si>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</si>
  <si>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</si>
  <si>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</si>
  <si>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</si>
  <si>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</si>
  <si>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</si>
  <si>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</si>
  <si>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</si>
  <si>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</si>
  <si>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</si>
  <si>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</si>
  <si>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</si>
  <si>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</si>
  <si>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</si>
  <si>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</si>
  <si>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</si>
  <si>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</si>
  <si>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</si>
  <si>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</si>
  <si>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</si>
  <si>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</si>
  <si>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</si>
  <si>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</si>
  <si>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</si>
  <si>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</si>
  <si>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</si>
  <si>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</si>
  <si>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</si>
  <si>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</si>
  <si>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</si>
  <si>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</si>
  <si>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</si>
  <si>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</si>
  <si>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</si>
  <si>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</si>
  <si>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</si>
  <si>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</si>
  <si>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</si>
  <si>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</si>
  <si>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4th and 8th Grade Proficiency Gap on State Assessment</t>
  </si>
  <si>
    <t>(Placeholder for FFY 2013)</t>
  </si>
  <si>
    <t>National Assessment of Educational Progress - Percentage 4th Grade Children with Disabilities Excluded from Testing</t>
  </si>
  <si>
    <t>National Assessment of Educational Progress - Percentage 8th Grade Children with Disabilities Excluded from Testing</t>
  </si>
  <si>
    <t>Results Total  Points Available</t>
  </si>
  <si>
    <t xml:space="preserve">Results Points Earned </t>
  </si>
  <si>
    <t>Results Performance</t>
  </si>
  <si>
    <t>Compliance Performance</t>
  </si>
  <si>
    <t>Compliance Total  Points Available</t>
  </si>
  <si>
    <t>Reading Component Elements</t>
  </si>
  <si>
    <t>Math Component Elements</t>
  </si>
  <si>
    <r>
      <t>Graduation Component Elements</t>
    </r>
    <r>
      <rPr>
        <b/>
        <vertAlign val="superscript"/>
        <sz val="26"/>
        <color indexed="8"/>
        <rFont val="Times New Roman"/>
        <family val="1"/>
      </rPr>
      <t>1</t>
    </r>
  </si>
  <si>
    <t>2. Review the Part B Compliance Matrix for a breakdown of compliance points earned.</t>
  </si>
  <si>
    <r>
      <t xml:space="preserve">Compliance Points Earned </t>
    </r>
    <r>
      <rPr>
        <b/>
        <vertAlign val="superscript"/>
        <sz val="26"/>
        <color indexed="8"/>
        <rFont val="Times New Roman"/>
        <family val="1"/>
      </rPr>
      <t>2</t>
    </r>
  </si>
  <si>
    <t>National Assessment of Educational Progress - Percentage 4th Grade Children with Disabilities Scoring at Basic or Above</t>
  </si>
  <si>
    <t>National Assessment of Educational Progress - Percentage 8th Grade Children with Disabilities Scoring at Basic or Above</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</si>
  <si>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</si>
  <si>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</si>
  <si>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</si>
  <si>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</si>
  <si>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</si>
  <si>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</si>
  <si>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</si>
  <si>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</si>
  <si>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</si>
  <si>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</si>
  <si>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</si>
  <si>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</si>
  <si>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</si>
  <si>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</si>
  <si>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</si>
  <si>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</si>
  <si>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</si>
  <si>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</si>
  <si>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</si>
  <si>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</si>
  <si>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</si>
  <si>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</si>
  <si>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N/A</t>
  </si>
  <si>
    <t>Part B Results Driven Accountability Matrix:  2014</t>
  </si>
  <si>
    <r>
      <t>Results Driven Accountability Percentage and Determination</t>
    </r>
    <r>
      <rPr>
        <b/>
        <vertAlign val="superscript"/>
        <sz val="36"/>
        <color indexed="8"/>
        <rFont val="Calibri"/>
        <family val="2"/>
      </rPr>
      <t>3</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</si>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</sst>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4" x14ac:knownFonts="1">
    <font>
      <sz val="11"/>
      <color theme="1"/>
      <name val="Calibri"/>
      <family val="2"/>
      <scheme val="minor"/>
    </font>
    <font>
      <b/>
      <vertAlign val="superscript"/>
      <sz val="26"/>
      <color indexed="8"/>
      <name val="Times New Roman"/>
      <family val="1"/>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5"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6" fillId="0" borderId="0" xfId="0" applyFont="1"/>
    <xf numFmtId="0" fontId="7" fillId="2" borderId="1" xfId="0" applyFont="1" applyFill="1" applyBorder="1" applyAlignment="1">
      <alignment horizontal="center" vertical="center" wrapText="1"/>
    </xf>
    <xf numFmtId="168" fontId="8" fillId="3" borderId="1" xfId="0" applyNumberFormat="1" applyFont="1" applyFill="1" applyBorder="1" applyAlignment="1">
      <alignment horizontal="center" vertical="center" wrapText="1"/>
    </xf>
    <xf numFmtId="168" fontId="8" fillId="3" borderId="1" xfId="0" applyNumberFormat="1" applyFont="1" applyFill="1" applyBorder="1" applyAlignment="1" applyProtection="1">
      <alignment horizontal="center" vertical="center" wrapText="1"/>
    </xf>
    <xf numFmtId="10" fontId="7"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14"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7" fillId="2" borderId="0" xfId="0" applyFont="1" applyFill="1" applyBorder="1" applyAlignment="1">
      <alignment horizontal="center" vertical="center" wrapText="1"/>
    </xf>
    <xf numFmtId="0" fontId="15" fillId="0" borderId="1" xfId="0" applyFont="1" applyBorder="1" applyAlignment="1">
      <alignment horizontal="center" vertical="center"/>
    </xf>
    <xf numFmtId="0" fontId="12" fillId="4" borderId="1" xfId="0" applyFont="1" applyFill="1" applyBorder="1" applyAlignment="1" applyProtection="1">
      <alignment horizontal="center" vertical="center" wrapText="1"/>
    </xf>
    <xf numFmtId="49" fontId="16" fillId="0" borderId="1" xfId="0" applyNumberFormat="1" applyFont="1" applyBorder="1" applyAlignment="1">
      <alignment vertical="center" wrapText="1"/>
    </xf>
    <xf numFmtId="0" fontId="17" fillId="3" borderId="1" xfId="0" applyFont="1" applyFill="1" applyBorder="1" applyAlignment="1" applyProtection="1">
      <alignment horizontal="center" vertical="center"/>
    </xf>
    <xf numFmtId="0" fontId="17" fillId="3" borderId="1" xfId="0" applyFont="1" applyFill="1" applyBorder="1" applyAlignment="1" applyProtection="1">
      <alignment horizontal="center" vertical="center" wrapText="1"/>
    </xf>
    <xf numFmtId="10" fontId="7" fillId="0" borderId="3" xfId="0" applyNumberFormat="1" applyFont="1" applyBorder="1" applyAlignment="1">
      <alignment horizontal="center" vertical="center"/>
    </xf>
    <xf numFmtId="10" fontId="18" fillId="0" borderId="4" xfId="0" applyNumberFormat="1" applyFont="1" applyFill="1" applyBorder="1" applyAlignment="1" applyProtection="1">
      <alignment horizontal="center" vertical="center"/>
    </xf>
    <xf numFmtId="0" fontId="7" fillId="0" borderId="5" xfId="0" applyFont="1" applyBorder="1" applyAlignment="1" applyProtection="1">
      <alignment horizontal="center" vertical="center"/>
    </xf>
    <xf numFmtId="10" fontId="7" fillId="0" borderId="5" xfId="0" applyNumberFormat="1" applyFont="1" applyBorder="1" applyAlignment="1">
      <alignment horizontal="center" vertical="center"/>
    </xf>
    <xf numFmtId="0" fontId="9" fillId="3" borderId="6" xfId="0" applyFont="1" applyFill="1" applyBorder="1" applyAlignment="1">
      <alignment vertical="center"/>
    </xf>
    <xf numFmtId="0" fontId="0" fillId="0" borderId="0" xfId="0" applyAlignment="1">
      <alignment vertical="center"/>
    </xf>
    <xf numFmtId="0" fontId="12" fillId="3" borderId="1" xfId="0" applyFont="1" applyFill="1" applyBorder="1" applyAlignment="1">
      <alignment horizontal="center" vertical="top" wrapText="1"/>
    </xf>
    <xf numFmtId="49" fontId="14" fillId="0" borderId="1" xfId="0" applyNumberFormat="1" applyFont="1" applyBorder="1" applyAlignment="1">
      <alignment vertical="center" wrapText="1"/>
    </xf>
    <xf numFmtId="0" fontId="14" fillId="0" borderId="1" xfId="0" applyFont="1" applyBorder="1" applyAlignment="1" applyProtection="1">
      <alignment horizontal="center" vertical="center"/>
      <protection locked="0"/>
    </xf>
    <xf numFmtId="168" fontId="8" fillId="3" borderId="1" xfId="0" applyNumberFormat="1" applyFont="1" applyFill="1" applyBorder="1" applyAlignment="1">
      <alignment horizontal="center" vertical="center"/>
    </xf>
    <xf numFmtId="0" fontId="14"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8" fillId="3" borderId="1" xfId="0" applyFont="1" applyFill="1" applyBorder="1" applyAlignment="1">
      <alignment horizontal="center" vertical="center" wrapText="1"/>
    </xf>
    <xf numFmtId="0" fontId="14" fillId="5" borderId="1" xfId="0" applyFont="1" applyFill="1" applyBorder="1" applyAlignment="1">
      <alignment horizontal="center" vertical="center" wrapText="1"/>
    </xf>
    <xf numFmtId="168" fontId="8" fillId="3" borderId="1" xfId="0" applyNumberFormat="1" applyFont="1" applyFill="1" applyBorder="1" applyAlignment="1">
      <alignment vertical="center" wrapText="1"/>
    </xf>
    <xf numFmtId="0" fontId="7" fillId="0" borderId="1" xfId="0" applyFont="1" applyFill="1" applyBorder="1" applyAlignment="1">
      <alignment horizontal="center" vertical="center" wrapText="1"/>
    </xf>
    <xf numFmtId="0" fontId="20" fillId="0" borderId="0" xfId="0" applyFont="1" applyAlignment="1">
      <alignment horizontal="center" vertical="center"/>
    </xf>
    <xf numFmtId="0" fontId="17" fillId="3" borderId="1" xfId="0" applyFont="1" applyFill="1" applyBorder="1" applyAlignment="1">
      <alignment horizontal="center" vertical="center"/>
    </xf>
    <xf numFmtId="0" fontId="17" fillId="3" borderId="1" xfId="0" applyFont="1" applyFill="1" applyBorder="1" applyAlignment="1">
      <alignment horizontal="center" vertical="center" wrapText="1"/>
    </xf>
    <xf numFmtId="0" fontId="7" fillId="0" borderId="1" xfId="0" applyFont="1" applyBorder="1" applyAlignment="1">
      <alignment horizontal="center" vertical="center"/>
    </xf>
    <xf numFmtId="0" fontId="13"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7" fillId="0" borderId="3" xfId="0" applyFont="1" applyBorder="1" applyAlignment="1" applyProtection="1">
      <alignment horizontal="center" vertical="center"/>
    </xf>
    <xf numFmtId="0" fontId="7" fillId="0" borderId="3" xfId="0" applyNumberFormat="1" applyFont="1" applyBorder="1" applyAlignment="1" applyProtection="1">
      <alignment horizontal="center" vertical="center"/>
    </xf>
    <xf numFmtId="0" fontId="21" fillId="3" borderId="7" xfId="0" applyFont="1" applyFill="1" applyBorder="1" applyAlignment="1" applyProtection="1">
      <alignment horizontal="right" vertical="center"/>
    </xf>
    <xf numFmtId="0" fontId="22" fillId="0" borderId="0" xfId="1" applyFont="1" applyAlignment="1">
      <alignment horizontal="left" vertical="center"/>
    </xf>
    <xf numFmtId="0" fontId="23" fillId="6" borderId="8" xfId="0" applyFont="1" applyFill="1" applyBorder="1" applyAlignment="1">
      <alignment horizontal="center" vertical="center"/>
    </xf>
    <xf numFmtId="0" fontId="18" fillId="6" borderId="9" xfId="0" applyFont="1" applyFill="1" applyBorder="1" applyAlignment="1">
      <alignment horizontal="center" vertical="center"/>
    </xf>
    <xf numFmtId="0" fontId="18" fillId="6" borderId="10" xfId="0" applyFont="1" applyFill="1" applyBorder="1" applyAlignment="1">
      <alignment horizontal="center" vertical="center"/>
    </xf>
    <xf numFmtId="0" fontId="18" fillId="0" borderId="11" xfId="0" applyFont="1" applyBorder="1" applyAlignment="1" applyProtection="1">
      <alignment horizontal="center" vertical="center"/>
    </xf>
    <xf numFmtId="0" fontId="18" fillId="0" borderId="12" xfId="0" applyFont="1" applyBorder="1" applyAlignment="1" applyProtection="1">
      <alignment horizontal="center" vertical="center"/>
    </xf>
    <xf numFmtId="10" fontId="13" fillId="0" borderId="13" xfId="0" applyNumberFormat="1" applyFont="1" applyFill="1" applyBorder="1" applyAlignment="1" applyProtection="1">
      <alignment horizontal="left" vertical="center" wrapText="1"/>
    </xf>
    <xf numFmtId="0" fontId="21" fillId="3" borderId="14" xfId="0" applyFont="1" applyFill="1" applyBorder="1" applyAlignment="1" applyProtection="1">
      <alignment horizontal="center" vertical="center"/>
      <protection locked="0"/>
    </xf>
    <xf numFmtId="0" fontId="21" fillId="3" borderId="15" xfId="0" applyFont="1" applyFill="1" applyBorder="1" applyAlignment="1" applyProtection="1">
      <alignment horizontal="center" vertical="center"/>
      <protection locked="0"/>
    </xf>
    <xf numFmtId="0" fontId="21" fillId="3" borderId="16" xfId="0" applyFont="1" applyFill="1" applyBorder="1" applyAlignment="1" applyProtection="1">
      <alignment horizontal="center" vertical="center"/>
      <protection locked="0"/>
    </xf>
    <xf numFmtId="0" fontId="21" fillId="3" borderId="17" xfId="0" applyFont="1" applyFill="1" applyBorder="1" applyAlignment="1" applyProtection="1">
      <alignment horizontal="center" vertical="center"/>
    </xf>
    <xf numFmtId="0" fontId="21" fillId="3" borderId="18" xfId="0" applyFont="1" applyFill="1" applyBorder="1" applyAlignment="1" applyProtection="1">
      <alignment horizontal="center" vertical="center"/>
    </xf>
    <xf numFmtId="0" fontId="21" fillId="3" borderId="19" xfId="0" applyFont="1" applyFill="1" applyBorder="1" applyAlignment="1" applyProtection="1">
      <alignment horizontal="center" vertical="center"/>
    </xf>
    <xf numFmtId="0" fontId="11" fillId="0" borderId="0" xfId="0" applyFont="1" applyAlignment="1">
      <alignment horizontal="left" vertical="center" wrapText="1"/>
    </xf>
    <xf numFmtId="0" fontId="17" fillId="3" borderId="7" xfId="0" applyFont="1" applyFill="1" applyBorder="1" applyAlignment="1">
      <alignment horizontal="center" vertical="center" wrapText="1"/>
    </xf>
    <xf numFmtId="0" fontId="17" fillId="3" borderId="6" xfId="0" applyFont="1" applyFill="1" applyBorder="1" applyAlignment="1">
      <alignment horizontal="center" vertical="center" wrapText="1"/>
    </xf>
    <xf numFmtId="10" fontId="7" fillId="0" borderId="7" xfId="0" applyNumberFormat="1" applyFont="1" applyBorder="1" applyAlignment="1">
      <alignment horizontal="center" vertical="center"/>
    </xf>
    <xf numFmtId="10" fontId="7"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33F010AB-EBEA-3135-7015-EC5F6156E674}"/>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EBF123D5-533E-7E67-82C6-B8B5FD545114}"/>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442BBE70-8ED3-A0DA-AA41-4F6E8AB1F3E1}"/>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34EBBAA4-20FE-7927-014B-C6BDECFE90CF}"/>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01E2BFA6-622E-AB93-8CD4-215696C3B7F0}"/>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597D732D-487A-88ED-88AC-33D429237F5F}"/>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7B7D225C-BBB9-6B35-912E-798804C43179}"/>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EAA10F7E-BE61-C0AC-CD76-409591DD678C}"/>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FA4F4383-4A85-CFB6-C9E0-0A38CD351C26}"/>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8ED676EC-B072-4D0D-02BC-571AF6B02DD4}"/>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topLeftCell="A10"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29</v>
      </c>
      <c r="B1" s="65"/>
      <c r="C1" s="66"/>
    </row>
    <row r="2" spans="1:6" s="30" customFormat="1" ht="53.25" customHeight="1" thickBot="1" x14ac:dyDescent="0.3">
      <c r="A2" s="61" t="s">
        <v>104</v>
      </c>
      <c r="B2" s="62"/>
      <c r="C2" s="63"/>
    </row>
    <row r="3" spans="1:6" ht="33.75" thickBot="1" x14ac:dyDescent="0.3">
      <c r="A3" s="15" t="s">
        <v>74</v>
      </c>
      <c r="B3" s="15" t="s">
        <v>0</v>
      </c>
      <c r="C3" s="15" t="s">
        <v>63</v>
      </c>
    </row>
    <row r="4" spans="1:6" ht="67.5" customHeight="1" thickBot="1" x14ac:dyDescent="0.3">
      <c r="A4" s="22" t="s">
        <v>64</v>
      </c>
      <c r="B4" s="17">
        <v>0.89</v>
      </c>
      <c r="C4" s="5">
        <f>IF(B4="N/A","N/A",IF(B4="Data Suppressed","*",IF(B4&lt;0%,"ERROR",IF(B4&gt;100%,"ERROR",IF(B4&gt;=90%,2,IF(B4&lt;=80%,0,IF(B4&gt;=81%-89%,1,)))))))</f>
        <v>1</v>
      </c>
      <c r="D4" s="5">
        <f>IF(B4="N/A","N/A",IF(B4="No Data",0,IF(B4="Not Valid and Reliable",0,IF(B4&lt;0%,"ERROR",IF(B4&gt;100%,"ERROR",IF(B4&gt;25%,0,IF(B4&gt;5.49%,1,2)))))))</f>
        <v>0</v>
      </c>
      <c r="F4" t="s">
        <v>62</v>
      </c>
    </row>
    <row r="5" spans="1:6" ht="67.5" customHeight="1" thickBot="1" x14ac:dyDescent="0.3">
      <c r="A5" s="22" t="s">
        <v>65</v>
      </c>
      <c r="B5" s="17">
        <v>0.4</v>
      </c>
      <c r="C5" s="5">
        <f>IF(B5="N/A","N/A",IF(B5="Data Suppressed","*",IF(B5&lt;0%,"ERROR",IF(B5&gt;100%,"ERROR",IF(B5&gt;=35%,0,IF(B5&lt;=26%,2,IF(B5&gt;=34%-27%,1,)))))))</f>
        <v>0</v>
      </c>
      <c r="D5" s="5">
        <f>IF(B5="N/A","N/A",IF(B5="No Data",0,IF(B5="Not Valid and Reliable",0,IF(B5&lt;0%,"ERROR",IF(B5&gt;100%,"ERROR",IF(B5&gt;25%,0,IF(B5&gt;5.49%,1,2)))))))</f>
        <v>0</v>
      </c>
      <c r="F5" t="s">
        <v>1</v>
      </c>
    </row>
    <row r="6" spans="1:6" ht="67.5" customHeight="1" thickBot="1" x14ac:dyDescent="0.3">
      <c r="A6" s="22" t="s">
        <v>79</v>
      </c>
      <c r="B6" s="17">
        <v>0.41</v>
      </c>
      <c r="C6" s="5">
        <f>IF(B6="N/A","N/A",IF(B6="Data Suppressed","*",IF(B6&lt;0%,"ERROR",IF(B6&gt;100%,"ERROR",IF(B6&gt;=30%,2,IF(B6&lt;=23%,0,IF(B6&gt;=24%-29%,1,)))))))</f>
        <v>2</v>
      </c>
      <c r="D6" s="5">
        <f>IF(B6="N/A","N/A",IF(B6="No Data",0,IF(B6="Not Valid and Reliable",0,IF(B6&lt;0%,"ERROR",IF(B6&gt;100%,"ERROR",IF(B6&gt;25%,0,IF(B6&gt;5.49%,1,2)))))))</f>
        <v>0</v>
      </c>
      <c r="F6" t="s">
        <v>2</v>
      </c>
    </row>
    <row r="7" spans="1:6" ht="67.5" customHeight="1" thickBot="1" x14ac:dyDescent="0.3">
      <c r="A7" s="22" t="s">
        <v>67</v>
      </c>
      <c r="B7" s="17">
        <v>0.11</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80</v>
      </c>
      <c r="B8" s="17">
        <v>0.51</v>
      </c>
      <c r="C8" s="5">
        <f>IF(B8="N/A","N/A",IF(B8="Data Suppressed","*",IF(B8&lt;0%,"ERROR",IF(B8&gt;100%,"ERROR",IF(B8&gt;=38%,2,IF(B8&lt;=29%,0,IF(B8&gt;=30%-37%,1,)))))))</f>
        <v>2</v>
      </c>
      <c r="D8" s="5">
        <f>IF(B8="N/A","N/A",IF(B8="No Data",0,IF(B8="Not Valid and Reliable",0,IF(B8&lt;0,"ERROR", IF(B8&gt;100%,"ERROR",IF(B8&gt;94.49%,2,IF(B8&gt;74.49%,1,0)))))))</f>
        <v>0</v>
      </c>
      <c r="F8" t="s">
        <v>4</v>
      </c>
    </row>
    <row r="9" spans="1:6" ht="67.5" customHeight="1" thickBot="1" x14ac:dyDescent="0.3">
      <c r="A9" s="22" t="s">
        <v>68</v>
      </c>
      <c r="B9" s="17">
        <v>0.08</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75</v>
      </c>
      <c r="B10" s="18" t="s">
        <v>0</v>
      </c>
      <c r="C10" s="18" t="s">
        <v>63</v>
      </c>
      <c r="D10" s="5"/>
    </row>
    <row r="11" spans="1:6" ht="67.5" customHeight="1" thickBot="1" x14ac:dyDescent="0.3">
      <c r="A11" s="22" t="s">
        <v>64</v>
      </c>
      <c r="B11" s="17">
        <v>0.9</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65</v>
      </c>
      <c r="B12" s="17">
        <v>0.37</v>
      </c>
      <c r="C12" s="5">
        <f>IF(B12="N/A","N/A",IF(B12="Data Suppressed","*",IF(B12&lt;0%,"ERROR",IF(B12&gt;100%,"ERROR",IF(B12&gt;=35%,0,IF(B12&lt;=26%,2,IF(B12&gt;=34%-27%,1,)))))))</f>
        <v>0</v>
      </c>
      <c r="D12" s="5">
        <f>IF(B13="N/A","N/A",IF(B13="No Data",0,IF(B13="Not Valid and Reliable",0,IF(B13&lt;0,"ERROR", IF(B13&gt;100%,"ERROR",IF(B13&gt;94.49%,2,IF(B13&gt;74.49%,1,0)))))))</f>
        <v>0</v>
      </c>
      <c r="F12" t="s">
        <v>7</v>
      </c>
    </row>
    <row r="13" spans="1:6" ht="67.5" customHeight="1" thickBot="1" x14ac:dyDescent="0.3">
      <c r="A13" s="22" t="s">
        <v>79</v>
      </c>
      <c r="B13" s="17">
        <v>0.69</v>
      </c>
      <c r="C13" s="5">
        <f>IF(B13="N/A","N/A",IF(B13="Data Suppressed","*",IF(B13&lt;0%,"ERROR",IF(B13&gt;100%,"ERROR",IF(B13&gt;=58%,2,IF(B13&lt;=51%,0,IF(B13&gt;=52%-57%,1,)))))))</f>
        <v>2</v>
      </c>
      <c r="D13" s="5">
        <f>IF(B14="N/A","N/A",IF(B14="No Data",0,IF(B14="Not Valid and Reliable",0,IF(B14&lt;0,"ERROR", IF(B14&gt;100%,"ERROR",IF(B14&gt;94.49%,2,IF(B14&gt;74.49%,1,0)))))))</f>
        <v>0</v>
      </c>
      <c r="F13" t="s">
        <v>8</v>
      </c>
    </row>
    <row r="14" spans="1:6" ht="67.5" customHeight="1" thickBot="1" x14ac:dyDescent="0.3">
      <c r="A14" s="22" t="s">
        <v>67</v>
      </c>
      <c r="B14" s="17">
        <v>0.09</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80</v>
      </c>
      <c r="B15" s="17">
        <v>0.55000000000000004</v>
      </c>
      <c r="C15" s="5">
        <f>IF(B15="N/A","N/A",IF(B15="Data Suppressed","*",IF(B15&lt;0%,"ERROR",IF(B15&gt;100%,"ERROR",IF(B15&gt;=34%,2,IF(B15&lt;=26%,0,IF(B15&gt;=27%-33%,1,)))))))</f>
        <v>2</v>
      </c>
      <c r="D15" s="5">
        <f>IF(B15=4,2,IF(B15&lt;3,0,1))</f>
        <v>0</v>
      </c>
      <c r="F15" t="s">
        <v>10</v>
      </c>
    </row>
    <row r="16" spans="1:6" ht="67.5" customHeight="1" thickBot="1" x14ac:dyDescent="0.3">
      <c r="A16" s="22" t="s">
        <v>68</v>
      </c>
      <c r="B16" s="17">
        <v>0.08</v>
      </c>
      <c r="C16" s="5">
        <f>IF(B16="N/A","N/A",IF(B16="Data Suppressed","*",IF(B16&lt;0%,"ERROR",IF(B16&gt;100%,"ERROR",IF(B16&gt;16%,-1,IF(B16&lt;=15%,1,))))))</f>
        <v>1</v>
      </c>
      <c r="D16" s="6" t="b">
        <f>IF(B16="NONE",2, IF(B16="YES 1 OR 2 YRS", 1.5,IF(B16="YES 3 OR MORE YRS", 0)))</f>
        <v>0</v>
      </c>
      <c r="F16" t="s">
        <v>11</v>
      </c>
    </row>
    <row r="17" spans="1:22" ht="37.5" thickBot="1" x14ac:dyDescent="0.3">
      <c r="A17" s="21" t="s">
        <v>76</v>
      </c>
      <c r="B17" s="21" t="s">
        <v>0</v>
      </c>
      <c r="C17" s="18" t="s">
        <v>63</v>
      </c>
      <c r="D17" s="6" t="b">
        <f>IF(B17="NONE",2, IF(B17="YES 2 TO 4 YRS", 1.5,IF(B17="YES 5 OR MORE YRS", 0)))</f>
        <v>0</v>
      </c>
      <c r="F17" t="s">
        <v>12</v>
      </c>
    </row>
    <row r="18" spans="1:22" ht="67.5" customHeight="1" thickBot="1" x14ac:dyDescent="0.3">
      <c r="A18" s="20" t="s">
        <v>66</v>
      </c>
      <c r="B18" s="20" t="s">
        <v>66</v>
      </c>
      <c r="C18" s="20" t="s">
        <v>66</v>
      </c>
      <c r="D18" s="5"/>
      <c r="F18" t="s">
        <v>13</v>
      </c>
    </row>
    <row r="19" spans="1:22" ht="56.25" customHeight="1" thickBot="1" x14ac:dyDescent="0.3">
      <c r="A19" s="20"/>
      <c r="B19" s="20"/>
      <c r="C19" s="20"/>
      <c r="D19" s="19"/>
    </row>
    <row r="20" spans="1:22" ht="65.25" customHeight="1" thickBot="1" x14ac:dyDescent="0.3">
      <c r="A20" s="23" t="s">
        <v>69</v>
      </c>
      <c r="B20" s="24" t="s">
        <v>70</v>
      </c>
      <c r="C20" s="24" t="s">
        <v>71</v>
      </c>
      <c r="E20" s="7" t="e">
        <f>IF(#REF!="NO",2, IF(#REF!="YES(ONE)", 1.5,IF(#REF!="YES(MULTIPLE)", 0)))</f>
        <v>#REF!</v>
      </c>
      <c r="G20" t="s">
        <v>14</v>
      </c>
    </row>
    <row r="21" spans="1:22" ht="67.5" customHeight="1" thickBot="1" x14ac:dyDescent="0.3">
      <c r="A21" s="27">
        <f>(COUNT(C4:C16)*2-4)</f>
        <v>20</v>
      </c>
      <c r="B21" s="27">
        <f>SUM(C4:C16)</f>
        <v>15</v>
      </c>
      <c r="C21" s="28">
        <f>B21/A21</f>
        <v>0.75</v>
      </c>
      <c r="E21" t="s">
        <v>16</v>
      </c>
      <c r="V21" t="s">
        <v>102</v>
      </c>
    </row>
    <row r="22" spans="1:22" ht="67.5" customHeight="1" thickBot="1" x14ac:dyDescent="0.3">
      <c r="A22" s="23" t="s">
        <v>73</v>
      </c>
      <c r="B22" s="24" t="s">
        <v>78</v>
      </c>
      <c r="C22" s="24" t="s">
        <v>72</v>
      </c>
    </row>
    <row r="23" spans="1:22" ht="67.5" customHeight="1" thickBot="1" x14ac:dyDescent="0.3">
      <c r="A23" s="51">
        <f>'Compliance Matrix Part B'!$B$20</f>
        <v>22</v>
      </c>
      <c r="B23" s="52">
        <f>'Compliance Matrix Part B'!$A$20</f>
        <v>21</v>
      </c>
      <c r="C23" s="25">
        <f>B23/A23</f>
        <v>0.95454545454545459</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105</v>
      </c>
      <c r="B24" s="56"/>
      <c r="C24" s="57"/>
      <c r="D24" s="4"/>
      <c r="H24" t="s">
        <v>18</v>
      </c>
    </row>
    <row r="25" spans="1:22" ht="67.5" customHeight="1" thickBot="1" x14ac:dyDescent="0.35">
      <c r="A25" s="26">
        <f>C21*0.5+C23*0.5</f>
        <v>0.85227272727272729</v>
      </c>
      <c r="B25" s="58" t="str">
        <f>IF(A25&gt;79.49%,"MEETS REQUIREMENTS (green)",IF(A25&gt;59.49%,"NEEDS ASSISTANCE (yellow)","NEEDS INTERVENTION (red)"))</f>
        <v>MEETS REQUIREMENTS (green)</v>
      </c>
      <c r="C25" s="59"/>
      <c r="D25" s="4"/>
    </row>
    <row r="26" spans="1:22" ht="99.75" customHeight="1" thickTop="1" x14ac:dyDescent="0.3">
      <c r="A26" s="60" t="s">
        <v>106</v>
      </c>
      <c r="B26" s="60"/>
      <c r="C26" s="60"/>
      <c r="D26" s="4"/>
    </row>
    <row r="27" spans="1:22" ht="52.5" customHeight="1" x14ac:dyDescent="0.3">
      <c r="A27" s="54" t="s">
        <v>77</v>
      </c>
      <c r="B27" s="2"/>
      <c r="C27" s="2"/>
      <c r="D27" s="4"/>
      <c r="H27" t="s">
        <v>19</v>
      </c>
    </row>
    <row r="28" spans="1:22" ht="100.5" customHeight="1" x14ac:dyDescent="0.3">
      <c r="A28" s="67" t="s">
        <v>107</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3" t="s">
        <v>29</v>
      </c>
      <c r="B1" s="9" t="s">
        <v>108</v>
      </c>
      <c r="C1" s="9"/>
      <c r="D1" s="29"/>
    </row>
    <row r="2" spans="1:8" ht="174" customHeight="1" thickBot="1" x14ac:dyDescent="0.3">
      <c r="A2" s="15" t="s">
        <v>81</v>
      </c>
      <c r="B2" s="15" t="s">
        <v>0</v>
      </c>
      <c r="C2" s="31" t="s">
        <v>82</v>
      </c>
      <c r="D2" s="15" t="s">
        <v>63</v>
      </c>
    </row>
    <row r="3" spans="1:8" ht="125.25" customHeight="1" thickBot="1" x14ac:dyDescent="0.3">
      <c r="A3" s="32" t="s">
        <v>83</v>
      </c>
      <c r="B3" s="17">
        <v>3.0000000000000001E-3</v>
      </c>
      <c r="C3" s="33" t="s">
        <v>84</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85</v>
      </c>
      <c r="B4" s="17">
        <v>0</v>
      </c>
      <c r="C4" s="33" t="s">
        <v>103</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86</v>
      </c>
      <c r="B5" s="17">
        <v>0</v>
      </c>
      <c r="C5" s="33" t="s">
        <v>103</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87</v>
      </c>
      <c r="B6" s="17">
        <v>0.97299999999999998</v>
      </c>
      <c r="C6" s="33" t="s">
        <v>84</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88</v>
      </c>
      <c r="B7" s="17">
        <v>1</v>
      </c>
      <c r="C7" s="33" t="s">
        <v>84</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89</v>
      </c>
      <c r="B8" s="17">
        <v>1</v>
      </c>
      <c r="C8" s="33" t="s">
        <v>84</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32" t="s">
        <v>90</v>
      </c>
      <c r="B9" s="17">
        <v>0.99199999999999999</v>
      </c>
      <c r="C9" s="34"/>
      <c r="D9" s="5">
        <f>F9</f>
        <v>2</v>
      </c>
      <c r="F9" s="5">
        <f>IF(B9="N/A","N/A",IF(B9="No Data",0,IF(B9="Not Valid and Reliable",0,IF(B9&lt;0,"ERROR", IF(B9&gt;100%,"ERROR",IF(B9&gt;94.49%,2,IF(B9&gt;74.49%,1,0)))))))</f>
        <v>2</v>
      </c>
      <c r="H9" t="s">
        <v>6</v>
      </c>
    </row>
    <row r="10" spans="1:8" ht="60.75" customHeight="1" thickBot="1" x14ac:dyDescent="0.3">
      <c r="A10" s="32" t="s">
        <v>91</v>
      </c>
      <c r="B10" s="17">
        <v>1</v>
      </c>
      <c r="C10" s="34"/>
      <c r="D10" s="5">
        <f>F12</f>
        <v>2</v>
      </c>
      <c r="F10" s="5">
        <f>IF(B11="N/A","N/A",IF(B11="No Data",0,IF(B11="Not Valid and Reliable",0,IF(B11&lt;0,"ERROR", IF(B11&gt;100%,"ERROR",IF(B11&gt;94.49%,2,IF(B11&gt;74.49%,1,0)))))))</f>
        <v>2</v>
      </c>
      <c r="H10" t="s">
        <v>7</v>
      </c>
    </row>
    <row r="11" spans="1:8" ht="60.75" customHeight="1" thickBot="1" x14ac:dyDescent="0.3">
      <c r="A11" s="32" t="s">
        <v>92</v>
      </c>
      <c r="B11" s="17">
        <v>1</v>
      </c>
      <c r="C11" s="34"/>
      <c r="D11" s="5">
        <f>F10</f>
        <v>2</v>
      </c>
      <c r="F11" s="5">
        <f>IF(B12="N/A","N/A",IF(B12="No Data",0,IF(B12="Not Valid and Reliable",0,IF(B12&lt;0,"ERROR", IF(B12&gt;100%,"ERROR",IF(B12&gt;94.49%,2,IF(B12&gt;74.49%,1,0)))))))</f>
        <v>1</v>
      </c>
      <c r="H11" t="s">
        <v>8</v>
      </c>
    </row>
    <row r="12" spans="1:8" ht="60.6" customHeight="1" thickBot="1" x14ac:dyDescent="0.3">
      <c r="A12" s="32" t="s">
        <v>93</v>
      </c>
      <c r="B12" s="17">
        <v>0.94399999999999995</v>
      </c>
      <c r="C12" s="34"/>
      <c r="D12" s="5">
        <f>F11</f>
        <v>1</v>
      </c>
      <c r="F12" s="5">
        <f>IF(B10="N/A","N/A",IF(B10="No Data",0,IF(B10="Not Valid and Reliable",0,IF(B10&lt;0,"ERROR", IF(B10&gt;100%,"ERROR",IF(B10&gt;94.49%,2,IF(B10&gt;74.49%,1,0)))))))</f>
        <v>2</v>
      </c>
      <c r="H12" t="s">
        <v>9</v>
      </c>
    </row>
    <row r="13" spans="1:8" ht="64.150000000000006" customHeight="1" thickBot="1" x14ac:dyDescent="0.3">
      <c r="A13" s="35" t="s">
        <v>94</v>
      </c>
      <c r="B13" s="36">
        <f>SUM(F14:F15)</f>
        <v>4</v>
      </c>
      <c r="C13" s="34"/>
      <c r="D13" s="5">
        <f>F13</f>
        <v>2</v>
      </c>
      <c r="F13" s="5">
        <f>IF(B13=4,2,IF(B13&lt;3,0,1))</f>
        <v>2</v>
      </c>
      <c r="H13" t="s">
        <v>10</v>
      </c>
    </row>
    <row r="14" spans="1:8" ht="56.25" customHeight="1" thickBot="1" x14ac:dyDescent="0.3">
      <c r="A14" s="37" t="s">
        <v>95</v>
      </c>
      <c r="B14" s="38" t="s">
        <v>96</v>
      </c>
      <c r="C14" s="34"/>
      <c r="D14" s="6"/>
      <c r="F14" s="6">
        <f>IF(B14="NONE",2, IF(B14="YES 1 OR 2 YRS", 1.5,IF(B14="YES 3 OR MORE YRS", 0)))</f>
        <v>2</v>
      </c>
      <c r="H14" t="s">
        <v>11</v>
      </c>
    </row>
    <row r="15" spans="1:8" ht="65.45" customHeight="1" thickBot="1" x14ac:dyDescent="0.3">
      <c r="A15" s="37" t="s">
        <v>97</v>
      </c>
      <c r="B15" s="38" t="s">
        <v>96</v>
      </c>
      <c r="C15" s="34"/>
      <c r="D15" s="6"/>
      <c r="F15" s="6">
        <f>IF(B15="NONE",2, IF(B15="YES 2 TO 4 YRS", 1.5,IF(B15="YES 5 OR MORE YRS", 0)))</f>
        <v>2</v>
      </c>
      <c r="H15" t="s">
        <v>12</v>
      </c>
    </row>
    <row r="16" spans="1:8" ht="75.599999999999994" customHeight="1" thickBot="1" x14ac:dyDescent="0.3">
      <c r="A16" s="39"/>
      <c r="B16" s="40" t="s">
        <v>98</v>
      </c>
      <c r="C16" s="41"/>
      <c r="D16" s="42">
        <f>SUM(D3:D13)</f>
        <v>21</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99</v>
      </c>
      <c r="B19" s="45" t="s">
        <v>100</v>
      </c>
      <c r="C19" s="68" t="s">
        <v>72</v>
      </c>
      <c r="D19" s="69"/>
      <c r="F19" s="7" t="e">
        <f>IF(#REF!="NO",2, 0)</f>
        <v>#REF!</v>
      </c>
      <c r="H19" t="s">
        <v>16</v>
      </c>
    </row>
    <row r="20" spans="1:9" ht="103.5" customHeight="1" thickBot="1" x14ac:dyDescent="0.3">
      <c r="A20" s="46">
        <f>D16</f>
        <v>21</v>
      </c>
      <c r="B20" s="46">
        <f>(COUNT(D3:D15)*2)</f>
        <v>22</v>
      </c>
      <c r="C20" s="70">
        <f>A20/B20</f>
        <v>0.95454545454545459</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101</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2023-06-06T13:12:57Z</dcterms:modified>
</cp:coreProperties>
</file>