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76D6E97D-F38A-4504-AD45-DBCD8C886E28}" xr6:coauthVersionLast="47" xr6:coauthVersionMax="47" xr10:uidLastSave="{00000000-0000-0000-0000-000000000000}"/>
  <bookViews>
    <workbookView xWindow="3330" yWindow="3330"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c r="F7" i="5"/>
  <c r="D7" i="5"/>
  <c r="F6" i="5"/>
  <c r="D6" i="5" s="1"/>
  <c r="F5" i="5"/>
  <c r="D5" i="5" s="1"/>
  <c r="F4" i="5"/>
  <c r="D4" i="5"/>
  <c r="F3" i="5"/>
  <c r="D3" i="5"/>
  <c r="C9" i="1"/>
  <c r="C16" i="1"/>
  <c r="C14" i="1"/>
  <c r="C7" i="1"/>
  <c r="C15" i="1"/>
  <c r="C13" i="1"/>
  <c r="C12" i="1"/>
  <c r="C11" i="1"/>
  <c r="C8" i="1"/>
  <c r="C6" i="1"/>
  <c r="C5" i="1"/>
  <c r="C4" i="1"/>
  <c r="A21" i="1" s="1"/>
  <c r="D4" i="1"/>
  <c r="D5" i="1"/>
  <c r="D6" i="1"/>
  <c r="D7" i="1"/>
  <c r="D8" i="1"/>
  <c r="D9" i="1"/>
  <c r="D11" i="1"/>
  <c r="D12" i="1"/>
  <c r="D13" i="1"/>
  <c r="D14" i="1"/>
  <c r="D15" i="1"/>
  <c r="D16" i="1"/>
  <c r="D17" i="1"/>
  <c r="E20" i="1"/>
  <c r="D23" i="1"/>
  <c r="E23" i="1"/>
  <c r="F23" i="1"/>
  <c r="E20" i="5"/>
  <c r="F20" i="5"/>
  <c r="G20" i="5" s="1"/>
  <c r="H20" i="5" s="1"/>
  <c r="I20" i="5" s="1"/>
  <c r="D16" i="5" l="1"/>
  <c r="A20" i="5" s="1"/>
  <c r="B20" i="5"/>
  <c r="A23" i="1" s="1"/>
  <c r="B21" i="1"/>
  <c r="C21" i="1" s="1"/>
  <c r="B23" i="1" l="1"/>
  <c r="C23" i="1" s="1"/>
  <c r="A25" i="1" s="1"/>
  <c r="B25" i="1" s="1"/>
  <c r="C20" i="5"/>
</calcChain>
</file>

<file path=xl/sharedStrings.xml><?xml version="1.0" encoding="utf-8"?>
<sst xmlns="http://schemas.openxmlformats.org/spreadsheetml/2006/main" count="314" uniqueCount="111">
  <si>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</si>
  <si>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</si>
  <si>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</si>
  <si>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</si>
  <si>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</si>
  <si>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</si>
  <si>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</si>
  <si>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</si>
  <si>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</si>
  <si>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</si>
  <si>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</si>
  <si>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</si>
  <si>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</si>
  <si>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</si>
  <si>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</si>
  <si>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</si>
  <si>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</si>
  <si>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</si>
  <si>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</si>
  <si>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</si>
  <si>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</si>
  <si>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</si>
  <si>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</si>
  <si>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</si>
  <si>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</si>
  <si>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</si>
  <si>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</si>
  <si>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</si>
  <si>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</si>
  <si>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</si>
  <si>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</si>
  <si>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</si>
  <si>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</si>
  <si>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</si>
  <si>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</si>
  <si>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</si>
  <si>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</si>
  <si>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</si>
  <si>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</si>
  <si>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</si>
  <si>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</si>
  <si>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</si>
  <si>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</si>
  <si>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</si>
  <si>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</si>
  <si>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</si>
  <si>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</si>
  <si>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</si>
  <si>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</si>
  <si>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</si>
  <si>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</si>
  <si>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</si>
  <si>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</si>
  <si>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</si>
  <si>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</si>
  <si>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</si>
  <si>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</si>
  <si>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</si>
  <si>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</si>
  <si>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</si>
  <si>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</si>
  <si>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</si>
  <si>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</si>
  <si>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</si>
  <si>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</si>
  <si>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</si>
  <si>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</si>
  <si>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</si>
  <si>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</si>
  <si>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</si>
  <si>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</si>
  <si>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</si>
  <si>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</si>
  <si>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</si>
  <si>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</si>
  <si>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</si>
  <si>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</si>
  <si>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</si>
  <si>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</si>
  <si>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</si>
  <si>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</si>
  <si>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</si>
  <si>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</si>
  <si>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</si>
  <si>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</si>
  <si>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</si>
  <si>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</si>
  <si>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</si>
  <si>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</si>
  <si>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</si>
  <si>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</si>
  <si>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</si>
  <si>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</si>
  <si>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</si>
  <si>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</si>
  <si>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</si>
  <si>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</si>
  <si>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N/A</t>
  </si>
  <si>
    <t>YES 2 TO 4 YRS</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</si>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</sst>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0" fillId="3" borderId="7" xfId="0" applyFont="1" applyFill="1" applyBorder="1" applyAlignment="1" applyProtection="1">
      <alignment horizontal="right"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DA32332C-65F0-94C2-8605-F0D5328B548D}"/>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133E997F-4BF6-0996-D562-55AC1D43BC9E}"/>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0ABC4578-1FB0-E334-B495-DF959285B88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573C186D-5863-2BC7-E386-F0913B57BF1E}"/>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F278447B-AD4F-C817-D7F9-62111CBE5C60}"/>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413384</xdr:colOff>
      <xdr:row>17</xdr:row>
      <xdr:rowOff>0</xdr:rowOff>
    </xdr:from>
    <xdr:ext cx="959957" cy="272341"/>
    <xdr:sp macro="" textlink="">
      <xdr:nvSpPr>
        <xdr:cNvPr id="2" name="TextBox 1">
          <a:extLst>
            <a:ext uri="{FF2B5EF4-FFF2-40B4-BE49-F238E27FC236}">
              <a16:creationId xmlns:a16="http://schemas.microsoft.com/office/drawing/2014/main" id="{65C84DB6-ACFA-29F9-7973-B0C64799735E}"/>
            </a:ext>
          </a:extLst>
        </xdr:cNvPr>
        <xdr:cNvSpPr txBox="1"/>
      </xdr:nvSpPr>
      <xdr:spPr>
        <a:xfrm>
          <a:off x="12814934" y="17640300"/>
          <a:ext cx="95995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438149</xdr:colOff>
      <xdr:row>17</xdr:row>
      <xdr:rowOff>0</xdr:rowOff>
    </xdr:from>
    <xdr:ext cx="938625" cy="272341"/>
    <xdr:sp macro="" textlink="">
      <xdr:nvSpPr>
        <xdr:cNvPr id="3" name="TextBox 2">
          <a:extLst>
            <a:ext uri="{FF2B5EF4-FFF2-40B4-BE49-F238E27FC236}">
              <a16:creationId xmlns:a16="http://schemas.microsoft.com/office/drawing/2014/main" id="{D25A02BB-E7D0-5391-BA55-7DA79A7D490B}"/>
            </a:ext>
          </a:extLst>
        </xdr:cNvPr>
        <xdr:cNvSpPr txBox="1"/>
      </xdr:nvSpPr>
      <xdr:spPr>
        <a:xfrm>
          <a:off x="438149" y="17640300"/>
          <a:ext cx="93862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438149</xdr:colOff>
      <xdr:row>17</xdr:row>
      <xdr:rowOff>0</xdr:rowOff>
    </xdr:from>
    <xdr:ext cx="938625" cy="272341"/>
    <xdr:sp macro="" textlink="">
      <xdr:nvSpPr>
        <xdr:cNvPr id="4" name="TextBox 3">
          <a:extLst>
            <a:ext uri="{FF2B5EF4-FFF2-40B4-BE49-F238E27FC236}">
              <a16:creationId xmlns:a16="http://schemas.microsoft.com/office/drawing/2014/main" id="{02611902-5AA5-7E25-0682-2D778386101D}"/>
            </a:ext>
          </a:extLst>
        </xdr:cNvPr>
        <xdr:cNvSpPr txBox="1"/>
      </xdr:nvSpPr>
      <xdr:spPr>
        <a:xfrm>
          <a:off x="438149" y="17640300"/>
          <a:ext cx="93862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438149</xdr:colOff>
      <xdr:row>17</xdr:row>
      <xdr:rowOff>0</xdr:rowOff>
    </xdr:from>
    <xdr:ext cx="938420" cy="272341"/>
    <xdr:sp macro="" textlink="">
      <xdr:nvSpPr>
        <xdr:cNvPr id="5" name="TextBox 4">
          <a:extLst>
            <a:ext uri="{FF2B5EF4-FFF2-40B4-BE49-F238E27FC236}">
              <a16:creationId xmlns:a16="http://schemas.microsoft.com/office/drawing/2014/main" id="{C8ED7D3F-C434-A2F9-D9DB-D781B98C9F9C}"/>
            </a:ext>
          </a:extLst>
        </xdr:cNvPr>
        <xdr:cNvSpPr txBox="1"/>
      </xdr:nvSpPr>
      <xdr:spPr>
        <a:xfrm>
          <a:off x="7715249" y="17640300"/>
          <a:ext cx="93842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1474" cy="272341"/>
    <xdr:sp macro="" textlink="">
      <xdr:nvSpPr>
        <xdr:cNvPr id="6" name="TextBox 5">
          <a:extLst>
            <a:ext uri="{FF2B5EF4-FFF2-40B4-BE49-F238E27FC236}">
              <a16:creationId xmlns:a16="http://schemas.microsoft.com/office/drawing/2014/main" id="{E848B302-09D1-8576-EA75-F9F5911BFC1E}"/>
            </a:ext>
          </a:extLst>
        </xdr:cNvPr>
        <xdr:cNvSpPr txBox="1"/>
      </xdr:nvSpPr>
      <xdr:spPr>
        <a:xfrm>
          <a:off x="9953625" y="17640300"/>
          <a:ext cx="92147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19</v>
      </c>
      <c r="B1" s="65"/>
      <c r="C1" s="66"/>
    </row>
    <row r="2" spans="1:6" s="30" customFormat="1" ht="53.25" customHeight="1" thickBot="1" x14ac:dyDescent="0.3">
      <c r="A2" s="61" t="s">
        <v>99</v>
      </c>
      <c r="B2" s="62"/>
      <c r="C2" s="63"/>
    </row>
    <row r="3" spans="1:6" ht="33.75" thickBot="1" x14ac:dyDescent="0.3">
      <c r="A3" s="15" t="s">
        <v>71</v>
      </c>
      <c r="B3" s="15" t="s">
        <v>0</v>
      </c>
      <c r="C3" s="15" t="s">
        <v>63</v>
      </c>
    </row>
    <row r="4" spans="1:6" ht="67.5" customHeight="1" thickBot="1" x14ac:dyDescent="0.3">
      <c r="A4" s="22" t="s">
        <v>100</v>
      </c>
      <c r="B4" s="17">
        <v>0.9</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101</v>
      </c>
      <c r="B5" s="17">
        <v>0.36</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102</v>
      </c>
      <c r="B6" s="17">
        <v>0.26</v>
      </c>
      <c r="C6" s="5">
        <f>IF(B6="N/A","N/A",IF(B6="Data Suppressed","*",IF(B6&lt;0%,"ERROR",IF(B6&gt;100%,"ERROR",IF(B6&gt;=30%,2,IF(B6&lt;=23%,0,IF(B6&gt;=24%-29%,1,)))))))</f>
        <v>1</v>
      </c>
      <c r="D6" s="5">
        <f>IF(B6="N/A","N/A",IF(B6="No Data",0,IF(B6="Not Valid and Reliable",0,IF(B6&lt;0%,"ERROR",IF(B6&gt;100%,"ERROR",IF(B6&gt;25%,0,IF(B6&gt;5.49%,1,2)))))))</f>
        <v>0</v>
      </c>
      <c r="F6" t="s">
        <v>2</v>
      </c>
    </row>
    <row r="7" spans="1:6" ht="67.5" customHeight="1" thickBot="1" x14ac:dyDescent="0.3">
      <c r="A7" s="22" t="s">
        <v>103</v>
      </c>
      <c r="B7" s="17">
        <v>7.0000000000000007E-2</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104</v>
      </c>
      <c r="B8" s="17">
        <v>0.32</v>
      </c>
      <c r="C8" s="5">
        <f>IF(B8="N/A","N/A",IF(B8="Data Suppressed","*",IF(B8&lt;0%,"ERROR",IF(B8&gt;100%,"ERROR",IF(B8&gt;=38%,2,IF(B8&lt;=29%,0,IF(B8&gt;=30%-37%,1,)))))))</f>
        <v>1</v>
      </c>
      <c r="D8" s="5">
        <f>IF(B8="N/A","N/A",IF(B8="No Data",0,IF(B8="Not Valid and Reliable",0,IF(B8&lt;0,"ERROR", IF(B8&gt;100%,"ERROR",IF(B8&gt;94.49%,2,IF(B8&gt;74.49%,1,0)))))))</f>
        <v>0</v>
      </c>
      <c r="F8" t="s">
        <v>4</v>
      </c>
    </row>
    <row r="9" spans="1:6" ht="67.5" customHeight="1" thickBot="1" x14ac:dyDescent="0.3">
      <c r="A9" s="22" t="s">
        <v>105</v>
      </c>
      <c r="B9" s="17">
        <v>0.09</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101</v>
      </c>
      <c r="B12" s="17">
        <v>0.33</v>
      </c>
      <c r="C12" s="5">
        <f>IF(B12="N/A","N/A",IF(B12="Data Suppressed","*",IF(B12&lt;0%,"ERROR",IF(B12&gt;100%,"ERROR",IF(B12&gt;=35%,0,IF(B12&lt;=26%,2,IF(B12&gt;=34%-27%,1,)))))))</f>
        <v>1</v>
      </c>
      <c r="D12" s="5">
        <f>IF(B13="N/A","N/A",IF(B13="No Data",0,IF(B13="Not Valid and Reliable",0,IF(B13&lt;0,"ERROR", IF(B13&gt;100%,"ERROR",IF(B13&gt;94.49%,2,IF(B13&gt;74.49%,1,0)))))))</f>
        <v>0</v>
      </c>
      <c r="F12" t="s">
        <v>7</v>
      </c>
    </row>
    <row r="13" spans="1:6" ht="67.5" customHeight="1" thickBot="1" x14ac:dyDescent="0.3">
      <c r="A13" s="22" t="s">
        <v>102</v>
      </c>
      <c r="B13" s="17">
        <v>0.45</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103</v>
      </c>
      <c r="B14" s="17">
        <v>0.05</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104</v>
      </c>
      <c r="B15" s="17">
        <v>0.28999999999999998</v>
      </c>
      <c r="C15" s="5">
        <f>IF(B15="N/A","N/A",IF(B15="Data Suppressed","*",IF(B15&lt;0%,"ERROR",IF(B15&gt;100%,"ERROR",IF(B15&gt;=34%,2,IF(B15&lt;=26%,0,IF(B15&gt;=27%-33%,1,)))))))</f>
        <v>1</v>
      </c>
      <c r="D15" s="5">
        <f>IF(B15=4,2,IF(B15&lt;3,0,1))</f>
        <v>0</v>
      </c>
      <c r="F15" t="s">
        <v>10</v>
      </c>
    </row>
    <row r="16" spans="1:6" ht="67.5" customHeight="1" thickBot="1" x14ac:dyDescent="0.3">
      <c r="A16" s="22" t="s">
        <v>105</v>
      </c>
      <c r="B16" s="17">
        <v>0.06</v>
      </c>
      <c r="C16" s="5">
        <f>IF(B16="N/A","N/A",IF(B16="Data Suppressed","*",IF(B16&lt;0%,"ERROR",IF(B16&gt;100%,"ERROR",IF(B16&gt;16%,-1,IF(B16&lt;=15%,1,))))))</f>
        <v>1</v>
      </c>
      <c r="D16" s="6" t="b">
        <f>IF(B16="NONE",2, IF(B16="YES 1 OR 2 YRS", 1.5,IF(B16="YES 3 OR MORE YRS", 0)))</f>
        <v>0</v>
      </c>
      <c r="F16" t="s">
        <v>11</v>
      </c>
    </row>
    <row r="17" spans="1:22" ht="37.5" thickBot="1" x14ac:dyDescent="0.3">
      <c r="A17" s="21" t="s">
        <v>106</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12</v>
      </c>
      <c r="C21" s="28">
        <f>B21/A21</f>
        <v>0.6</v>
      </c>
      <c r="E21" t="s">
        <v>16</v>
      </c>
      <c r="V21" t="s">
        <v>96</v>
      </c>
    </row>
    <row r="22" spans="1:22" ht="67.5" customHeight="1" thickBot="1" x14ac:dyDescent="0.3">
      <c r="A22" s="23" t="s">
        <v>70</v>
      </c>
      <c r="B22" s="24" t="s">
        <v>74</v>
      </c>
      <c r="C22" s="24" t="s">
        <v>69</v>
      </c>
    </row>
    <row r="23" spans="1:22" ht="67.5" customHeight="1" thickBot="1" x14ac:dyDescent="0.3">
      <c r="A23" s="51">
        <f>'Compliance Matrix Part B'!$B$20</f>
        <v>22</v>
      </c>
      <c r="B23" s="52">
        <f>'Compliance Matrix Part B'!$A$20</f>
        <v>20</v>
      </c>
      <c r="C23" s="25">
        <f>B23/A23</f>
        <v>0.90909090909090906</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107</v>
      </c>
      <c r="B24" s="56"/>
      <c r="C24" s="57"/>
      <c r="D24" s="4"/>
      <c r="H24" t="s">
        <v>18</v>
      </c>
    </row>
    <row r="25" spans="1:22" ht="67.5" customHeight="1" thickBot="1" x14ac:dyDescent="0.35">
      <c r="A25" s="26">
        <f>C21*0.5+C23*0.5</f>
        <v>0.75454545454545452</v>
      </c>
      <c r="B25" s="58" t="str">
        <f>IF(A25&gt;79.49%,"MEETS REQUIREMENTS (green)",IF(A25&gt;59.49%,"NEEDS ASSISTANCE (yellow)","NEEDS INTERVENTION (red)"))</f>
        <v>NEEDS ASSISTANCE (yellow)</v>
      </c>
      <c r="C25" s="59"/>
      <c r="D25" s="4"/>
    </row>
    <row r="26" spans="1:22" ht="99.75" customHeight="1" thickTop="1" x14ac:dyDescent="0.3">
      <c r="A26" s="60" t="s">
        <v>108</v>
      </c>
      <c r="B26" s="60"/>
      <c r="C26" s="60"/>
      <c r="D26" s="4"/>
    </row>
    <row r="27" spans="1:22" ht="52.5" customHeight="1" x14ac:dyDescent="0.3">
      <c r="A27" s="54" t="s">
        <v>73</v>
      </c>
      <c r="B27" s="2"/>
      <c r="C27" s="2"/>
      <c r="D27" s="4"/>
      <c r="H27" t="s">
        <v>19</v>
      </c>
    </row>
    <row r="28" spans="1:22" ht="100.5" customHeight="1" x14ac:dyDescent="0.3">
      <c r="A28" s="67" t="s">
        <v>109</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3" t="s">
        <v>19</v>
      </c>
      <c r="B1" s="9" t="s">
        <v>110</v>
      </c>
      <c r="C1" s="9"/>
      <c r="D1" s="29"/>
    </row>
    <row r="2" spans="1:8" ht="174" customHeight="1" thickBot="1" x14ac:dyDescent="0.3">
      <c r="A2" s="15" t="s">
        <v>75</v>
      </c>
      <c r="B2" s="15" t="s">
        <v>0</v>
      </c>
      <c r="C2" s="31" t="s">
        <v>76</v>
      </c>
      <c r="D2" s="15" t="s">
        <v>63</v>
      </c>
    </row>
    <row r="3" spans="1:8" ht="125.25" customHeight="1" thickBot="1" x14ac:dyDescent="0.3">
      <c r="A3" s="32" t="s">
        <v>77</v>
      </c>
      <c r="B3" s="17">
        <v>0</v>
      </c>
      <c r="C3" s="33" t="s">
        <v>97</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97</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97</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0.996</v>
      </c>
      <c r="C6" s="33"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82</v>
      </c>
      <c r="B7" s="17">
        <v>0.96199999999999997</v>
      </c>
      <c r="C7" s="33"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83</v>
      </c>
      <c r="B8" s="17">
        <v>0.91900000000000004</v>
      </c>
      <c r="C8" s="33" t="s">
        <v>78</v>
      </c>
      <c r="D8" s="5">
        <f>IF(F8="ERROR","ERROR",IF(F8="N/A","N/A",IF(C8="N",F8,IF(C8="N/A",F8,IF(F8=0,0,IF(F8=2,2,IF(B8&gt;89.49%,F8+1,F8)))))))</f>
        <v>2</v>
      </c>
      <c r="F8" s="5">
        <f>IF(B8="N/A","N/A",IF(B8="No Data",0,IF(B8="Not Valid and Reliable",0,IF(B8&lt;0,"ERROR", IF(B8&gt;100%,"ERROR",IF(B8&gt;94.49%,2,IF(B8&gt;74.49%,1,0)))))))</f>
        <v>1</v>
      </c>
      <c r="H8" t="s">
        <v>5</v>
      </c>
    </row>
    <row r="9" spans="1:8" ht="73.900000000000006" customHeight="1" thickBot="1" x14ac:dyDescent="0.3">
      <c r="A9" s="32" t="s">
        <v>84</v>
      </c>
      <c r="B9" s="17">
        <v>0.91500000000000004</v>
      </c>
      <c r="C9" s="34"/>
      <c r="D9" s="5">
        <f>F9</f>
        <v>1</v>
      </c>
      <c r="F9" s="5">
        <f>IF(B9="N/A","N/A",IF(B9="No Data",0,IF(B9="Not Valid and Reliable",0,IF(B9&lt;0,"ERROR", IF(B9&gt;100%,"ERROR",IF(B9&gt;94.49%,2,IF(B9&gt;74.49%,1,0)))))))</f>
        <v>1</v>
      </c>
      <c r="H9" t="s">
        <v>6</v>
      </c>
    </row>
    <row r="10" spans="1:8" ht="60.75" customHeight="1" thickBot="1" x14ac:dyDescent="0.3">
      <c r="A10" s="32" t="s">
        <v>85</v>
      </c>
      <c r="B10" s="17">
        <v>0.95650000000000002</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f>IF(B12="N/A","N/A",IF(B12="No Data",0,IF(B12="Not Valid and Reliable",0,IF(B12&lt;0,"ERROR", IF(B12&gt;100%,"ERROR",IF(B12&gt;94.49%,2,IF(B12&gt;74.49%,1,0)))))))</f>
        <v>2</v>
      </c>
      <c r="H11" t="s">
        <v>8</v>
      </c>
    </row>
    <row r="12" spans="1:8" ht="60.6" customHeight="1" thickBot="1" x14ac:dyDescent="0.3">
      <c r="A12" s="32" t="s">
        <v>87</v>
      </c>
      <c r="B12" s="17">
        <v>1</v>
      </c>
      <c r="C12" s="34"/>
      <c r="D12" s="5">
        <f>F11</f>
        <v>2</v>
      </c>
      <c r="F12" s="5">
        <f>IF(B10="N/A","N/A",IF(B10="No Data",0,IF(B10="Not Valid and Reliable",0,IF(B10&lt;0,"ERROR", IF(B10&gt;100%,"ERROR",IF(B10&gt;94.49%,2,IF(B10&gt;74.49%,1,0)))))))</f>
        <v>2</v>
      </c>
      <c r="H12" t="s">
        <v>9</v>
      </c>
    </row>
    <row r="13" spans="1:8" ht="64.150000000000006" customHeight="1" thickBot="1" x14ac:dyDescent="0.3">
      <c r="A13" s="35" t="s">
        <v>88</v>
      </c>
      <c r="B13" s="36">
        <f>SUM(F14:F15)</f>
        <v>3.5</v>
      </c>
      <c r="C13" s="34"/>
      <c r="D13" s="5">
        <f>F13</f>
        <v>1</v>
      </c>
      <c r="F13" s="5">
        <f>IF(B13=4,2,IF(B13&lt;3,0,1))</f>
        <v>1</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98</v>
      </c>
      <c r="C15" s="34"/>
      <c r="D15" s="6"/>
      <c r="F15" s="6">
        <f>IF(B15="NONE",2, IF(B15="YES 2 TO 4 YRS", 1.5,IF(B15="YES 5 OR MORE YRS", 0)))</f>
        <v>1.5</v>
      </c>
      <c r="H15" t="s">
        <v>12</v>
      </c>
    </row>
    <row r="16" spans="1:8" ht="75.599999999999994" customHeight="1" thickBot="1" x14ac:dyDescent="0.3">
      <c r="A16" s="39"/>
      <c r="B16" s="40" t="s">
        <v>92</v>
      </c>
      <c r="C16" s="41"/>
      <c r="D16" s="42">
        <f>SUM(D3:D13)</f>
        <v>20</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68" t="s">
        <v>69</v>
      </c>
      <c r="D19" s="69"/>
      <c r="F19" s="7" t="e">
        <f>IF(#REF!="NO",2, 0)</f>
        <v>#REF!</v>
      </c>
      <c r="H19" t="s">
        <v>16</v>
      </c>
    </row>
    <row r="20" spans="1:9" ht="103.5" customHeight="1" thickBot="1" x14ac:dyDescent="0.3">
      <c r="A20" s="46">
        <f>D16</f>
        <v>20</v>
      </c>
      <c r="B20" s="46">
        <f>(COUNT(D3:D15)*2)</f>
        <v>22</v>
      </c>
      <c r="C20" s="70">
        <f>A20/B20</f>
        <v>0.90909090909090906</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95</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2023-06-06T13:15:02Z</dcterms:modified>
</cp:coreProperties>
</file>