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8D0C8CBC-B4E4-4015-A216-F2D20F11FBF5}" xr6:coauthVersionLast="47" xr6:coauthVersionMax="47" xr10:uidLastSave="{00000000-0000-0000-0000-000000000000}"/>
  <bookViews>
    <workbookView xWindow="2550" yWindow="2550" windowWidth="21600" windowHeight="11265"/>
  </bookViews>
  <sheets>
    <sheet name="Results Matrix Part B" sheetId="1" r:id="rId1"/>
    <sheet name="Compliance Matrix Part B" sheetId="5" r:id="rId2"/>
    <sheet name="Sheet2" sheetId="2" state="hidden" r:id="rId3"/>
    <sheet name="Sheet3" sheetId="3" state="hidden" r:id="rId4"/>
  </sheets>
  <definedNames>
    <definedName name="_xlnm.Print_Area" localSheetId="1">'Compliance Matrix Part B'!$A$1:$D$23</definedName>
    <definedName name="_xlnm.Print_Area" localSheetId="0">'Results Matrix Part B'!$A$1:$C$34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s="1"/>
  <c r="D11" i="5"/>
  <c r="F10" i="5"/>
  <c r="F9" i="5"/>
  <c r="D9" i="5"/>
  <c r="F8" i="5"/>
  <c r="D8" i="5"/>
  <c r="F7" i="5"/>
  <c r="D7" i="5"/>
  <c r="F6" i="5"/>
  <c r="D6" i="5" s="1"/>
  <c r="F5" i="5"/>
  <c r="D5" i="5"/>
  <c r="F4" i="5"/>
  <c r="D4" i="5"/>
  <c r="F3" i="5"/>
  <c r="D3" i="5"/>
  <c r="C9" i="1"/>
  <c r="C16" i="1"/>
  <c r="C14" i="1"/>
  <c r="C7" i="1"/>
  <c r="C15" i="1"/>
  <c r="C13" i="1"/>
  <c r="C12" i="1"/>
  <c r="C11" i="1"/>
  <c r="A21" i="1" s="1"/>
  <c r="C8" i="1"/>
  <c r="C6" i="1"/>
  <c r="C5" i="1"/>
  <c r="C4" i="1"/>
  <c r="D4" i="1"/>
  <c r="D5" i="1"/>
  <c r="D6" i="1"/>
  <c r="D7" i="1"/>
  <c r="D8" i="1"/>
  <c r="D9" i="1"/>
  <c r="D11" i="1"/>
  <c r="D12" i="1"/>
  <c r="D13" i="1"/>
  <c r="D14" i="1"/>
  <c r="D15" i="1"/>
  <c r="D16" i="1"/>
  <c r="D17" i="1"/>
  <c r="E20" i="1"/>
  <c r="D23" i="1"/>
  <c r="E23" i="1"/>
  <c r="F23" i="1"/>
  <c r="E20" i="5"/>
  <c r="F20" i="5"/>
  <c r="G20" i="5" s="1"/>
  <c r="H20" i="5" s="1"/>
  <c r="I20" i="5" s="1"/>
  <c r="B20" i="5" l="1"/>
  <c r="A23" i="1" s="1"/>
  <c r="B21" i="1"/>
  <c r="C21" i="1" s="1"/>
  <c r="D16" i="5"/>
  <c r="A20" i="5" s="1"/>
  <c r="B23" i="1" l="1"/>
  <c r="C23" i="1" s="1"/>
  <c r="A25" i="1" s="1"/>
  <c r="B25" i="1" s="1"/>
  <c r="C20" i="5"/>
</calcChain>
</file>

<file path=xl/sharedStrings.xml><?xml version="1.0" encoding="utf-8"?>
<sst xmlns="http://schemas.openxmlformats.org/spreadsheetml/2006/main" count="314" uniqueCount="110">
  <si>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</si>
  <si>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</si>
  <si>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</si>
  <si>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</si>
  <si>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</si>
  <si>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</si>
  <si>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</si>
  <si>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</si>
  <si>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</si>
  <si>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</si>
  <si>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</si>
  <si>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</si>
  <si>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</si>
  <si>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</si>
  <si>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</si>
  <si>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</si>
  <si>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</si>
  <si>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</si>
  <si>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</si>
  <si>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</si>
  <si>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</si>
  <si>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</si>
  <si>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</si>
  <si>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</si>
  <si>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</si>
  <si>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</si>
  <si>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</si>
  <si>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</si>
  <si>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</si>
  <si>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</si>
  <si>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</si>
  <si>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</si>
  <si>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</si>
  <si>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</si>
  <si>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</si>
  <si>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</si>
  <si>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</si>
  <si>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</si>
  <si>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</si>
  <si>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</si>
  <si>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</si>
  <si>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</si>
  <si>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</si>
  <si>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</si>
  <si>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</si>
  <si>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</si>
  <si>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</si>
  <si>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</si>
  <si>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</si>
  <si>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</si>
  <si>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</si>
  <si>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</si>
  <si>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</si>
  <si>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</si>
  <si>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</si>
  <si>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</si>
  <si>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</si>
  <si>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</si>
  <si>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</si>
  <si>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</si>
  <si>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</si>
  <si>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</si>
  <si>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</si>
  <si>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</si>
  <si>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</si>
  <si>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</si>
  <si>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</si>
  <si>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</si>
  <si>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</si>
  <si>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</si>
  <si>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</si>
  <si>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</si>
  <si>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</si>
  <si>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t>2. Review the Part B Compliance Matrix for a breakdown of compliance points earned.</t>
  </si>
  <si>
    <r>
      <t xml:space="preserve">Compliance Points Earned </t>
    </r>
    <r>
      <rPr>
        <b/>
        <vertAlign val="superscript"/>
        <sz val="26"/>
        <color indexed="8"/>
        <rFont val="Times New Roman"/>
        <family val="1"/>
      </rPr>
      <t>2</t>
    </r>
  </si>
  <si>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</si>
  <si>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</si>
  <si>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</si>
  <si>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</si>
  <si>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</si>
  <si>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</si>
  <si>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</si>
  <si>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</si>
  <si>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</si>
  <si>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</si>
  <si>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</si>
  <si>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</si>
  <si>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</si>
  <si>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</si>
  <si>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</si>
  <si>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</si>
  <si>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</si>
  <si>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</si>
  <si>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</si>
  <si>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</si>
  <si>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</si>
  <si>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R</t>
  </si>
  <si>
    <t>N/A</t>
  </si>
  <si>
    <t>Part B Results Driven Accountability Matrix:  2014</t>
  </si>
  <si>
    <r>
      <t>Results Driven Accountability Percentage and Determination</t>
    </r>
    <r>
      <rPr>
        <b/>
        <vertAlign val="superscript"/>
        <sz val="36"/>
        <color indexed="8"/>
        <rFont val="Calibri"/>
        <family val="2"/>
      </rPr>
      <t>3</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</si>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</sst>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b/>
      <sz val="22"/>
      <color rgb="FF000000"/>
      <name val="Times New Roman"/>
      <family val="1"/>
    </font>
    <font>
      <sz val="20"/>
      <color theme="1"/>
      <name val="Times New Roman"/>
      <family val="1"/>
    </font>
    <font>
      <sz val="22"/>
      <color rgb="FF000000"/>
      <name val="Times New Roman"/>
      <family val="1"/>
    </font>
    <font>
      <b/>
      <sz val="26"/>
      <color theme="1"/>
      <name val="Times New Roman"/>
      <family val="1"/>
    </font>
    <font>
      <b/>
      <sz val="28"/>
      <color theme="1"/>
      <name val="Calibri"/>
      <family val="2"/>
      <scheme val="minor"/>
    </font>
    <font>
      <sz val="22"/>
      <color theme="0" tint="-0.249977111117893"/>
      <name val="Times New Roman"/>
      <family val="1"/>
    </font>
    <font>
      <sz val="22"/>
      <color theme="1"/>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thick">
        <color indexed="64"/>
      </left>
      <right style="thick">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cellStyleXfs>
  <cellXfs count="72">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10" fontId="6" fillId="2" borderId="1" xfId="0" applyNumberFormat="1" applyFont="1" applyFill="1" applyBorder="1" applyAlignment="1">
      <alignment horizontal="center" vertical="center" wrapText="1"/>
    </xf>
    <xf numFmtId="0" fontId="8" fillId="3" borderId="2" xfId="0" applyFont="1" applyFill="1" applyBorder="1" applyAlignment="1">
      <alignment vertical="center"/>
    </xf>
    <xf numFmtId="0" fontId="9"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0" fillId="0" borderId="0" xfId="0" applyFont="1" applyAlignment="1">
      <alignment horizontal="left" vertical="center"/>
    </xf>
    <xf numFmtId="0" fontId="11" fillId="3" borderId="1" xfId="0" applyFont="1" applyFill="1" applyBorder="1" applyAlignment="1">
      <alignment horizontal="center" vertical="center"/>
    </xf>
    <xf numFmtId="0" fontId="12" fillId="0" borderId="0" xfId="0" applyFont="1" applyAlignment="1">
      <alignment vertical="top"/>
    </xf>
    <xf numFmtId="10" fontId="13" fillId="0" borderId="1" xfId="0" applyNumberFormat="1" applyFont="1" applyBorder="1" applyAlignment="1" applyProtection="1">
      <alignment horizontal="center" vertical="center" wrapText="1"/>
      <protection locked="0"/>
    </xf>
    <xf numFmtId="0" fontId="11" fillId="3" borderId="1" xfId="0" applyFont="1" applyFill="1" applyBorder="1" applyAlignment="1" applyProtection="1">
      <alignment horizontal="center" vertical="center"/>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1" fillId="4" borderId="1" xfId="0" applyFont="1" applyFill="1" applyBorder="1" applyAlignment="1" applyProtection="1">
      <alignment horizontal="center" vertical="center" wrapText="1"/>
    </xf>
    <xf numFmtId="49" fontId="15" fillId="0" borderId="1" xfId="0" applyNumberFormat="1" applyFont="1" applyBorder="1" applyAlignment="1">
      <alignment vertical="center" wrapText="1"/>
    </xf>
    <xf numFmtId="0" fontId="16" fillId="3" borderId="1" xfId="0" applyFont="1" applyFill="1" applyBorder="1" applyAlignment="1" applyProtection="1">
      <alignment horizontal="center" vertical="center"/>
    </xf>
    <xf numFmtId="0" fontId="16" fillId="3" borderId="1" xfId="0" applyFont="1" applyFill="1" applyBorder="1" applyAlignment="1" applyProtection="1">
      <alignment horizontal="center" vertical="center" wrapText="1"/>
    </xf>
    <xf numFmtId="10" fontId="6" fillId="0" borderId="3" xfId="0" applyNumberFormat="1" applyFont="1" applyBorder="1" applyAlignment="1">
      <alignment horizontal="center" vertical="center"/>
    </xf>
    <xf numFmtId="10" fontId="17" fillId="0" borderId="4" xfId="0" applyNumberFormat="1" applyFont="1" applyFill="1" applyBorder="1" applyAlignment="1" applyProtection="1">
      <alignment horizontal="center" vertical="center"/>
    </xf>
    <xf numFmtId="0" fontId="6" fillId="0" borderId="5" xfId="0" applyFont="1" applyBorder="1" applyAlignment="1" applyProtection="1">
      <alignment horizontal="center" vertical="center"/>
    </xf>
    <xf numFmtId="10" fontId="6" fillId="0" borderId="5" xfId="0" applyNumberFormat="1" applyFont="1" applyBorder="1" applyAlignment="1">
      <alignment horizontal="center" vertical="center"/>
    </xf>
    <xf numFmtId="0" fontId="8" fillId="3" borderId="6" xfId="0" applyFont="1" applyFill="1" applyBorder="1" applyAlignment="1">
      <alignment vertical="center"/>
    </xf>
    <xf numFmtId="0" fontId="0" fillId="0" borderId="0" xfId="0" applyAlignment="1">
      <alignment vertical="center"/>
    </xf>
    <xf numFmtId="0" fontId="11" fillId="3" borderId="1" xfId="0" applyFont="1" applyFill="1" applyBorder="1" applyAlignment="1">
      <alignment horizontal="center" vertical="top" wrapText="1"/>
    </xf>
    <xf numFmtId="49" fontId="13" fillId="0" borderId="1" xfId="0" applyNumberFormat="1" applyFont="1" applyBorder="1" applyAlignment="1">
      <alignment vertical="center" wrapText="1"/>
    </xf>
    <xf numFmtId="0" fontId="13"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13" fillId="0" borderId="1" xfId="0" applyFont="1" applyBorder="1" applyAlignment="1">
      <alignment horizontal="left" vertical="center" wrapText="1"/>
    </xf>
    <xf numFmtId="168" fontId="18"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9" fillId="0" borderId="0" xfId="0" applyFont="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12"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20" fillId="3" borderId="7" xfId="0" applyFont="1" applyFill="1" applyBorder="1" applyAlignment="1" applyProtection="1">
      <alignment horizontal="right" vertical="center"/>
    </xf>
    <xf numFmtId="0" fontId="6" fillId="0" borderId="3" xfId="0" applyFont="1" applyBorder="1" applyAlignment="1" applyProtection="1">
      <alignment horizontal="center" vertical="center"/>
    </xf>
    <xf numFmtId="0" fontId="6" fillId="0" borderId="3" xfId="0" applyNumberFormat="1" applyFont="1" applyBorder="1" applyAlignment="1" applyProtection="1">
      <alignment horizontal="center" vertical="center"/>
    </xf>
    <xf numFmtId="0" fontId="21" fillId="0" borderId="0" xfId="1" applyFont="1" applyAlignment="1">
      <alignment horizontal="left" vertical="center"/>
    </xf>
    <xf numFmtId="0" fontId="22"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0" borderId="11" xfId="0" applyFont="1" applyBorder="1" applyAlignment="1" applyProtection="1">
      <alignment horizontal="center" vertical="center"/>
    </xf>
    <xf numFmtId="0" fontId="17" fillId="0" borderId="12" xfId="0" applyFont="1" applyBorder="1" applyAlignment="1" applyProtection="1">
      <alignment horizontal="center" vertical="center"/>
    </xf>
    <xf numFmtId="10" fontId="12" fillId="0" borderId="13" xfId="0" applyNumberFormat="1" applyFont="1" applyFill="1" applyBorder="1" applyAlignment="1" applyProtection="1">
      <alignment horizontal="left" vertical="center" wrapText="1"/>
    </xf>
    <xf numFmtId="0" fontId="20" fillId="3" borderId="14" xfId="0" applyFont="1" applyFill="1" applyBorder="1" applyAlignment="1" applyProtection="1">
      <alignment horizontal="center" vertical="center"/>
      <protection locked="0"/>
    </xf>
    <xf numFmtId="0" fontId="20" fillId="3" borderId="15" xfId="0" applyFont="1" applyFill="1" applyBorder="1" applyAlignment="1" applyProtection="1">
      <alignment horizontal="center" vertical="center"/>
      <protection locked="0"/>
    </xf>
    <xf numFmtId="0" fontId="20" fillId="3" borderId="16" xfId="0" applyFont="1" applyFill="1" applyBorder="1" applyAlignment="1" applyProtection="1">
      <alignment horizontal="center" vertical="center"/>
      <protection locked="0"/>
    </xf>
    <xf numFmtId="0" fontId="20" fillId="3" borderId="17" xfId="0" applyFont="1" applyFill="1" applyBorder="1" applyAlignment="1" applyProtection="1">
      <alignment horizontal="center" vertical="center"/>
    </xf>
    <xf numFmtId="0" fontId="20" fillId="3" borderId="18"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10" fillId="0" borderId="0" xfId="0" applyFont="1" applyAlignment="1">
      <alignment horizontal="left" vertical="center" wrapText="1"/>
    </xf>
    <xf numFmtId="0" fontId="16" fillId="3" borderId="7" xfId="0" applyFont="1" applyFill="1" applyBorder="1" applyAlignment="1">
      <alignment horizontal="center" vertical="center" wrapText="1"/>
    </xf>
    <xf numFmtId="0" fontId="16" fillId="3" borderId="6" xfId="0" applyFont="1" applyFill="1" applyBorder="1" applyAlignment="1">
      <alignment horizontal="center" vertical="center" wrapText="1"/>
    </xf>
    <xf numFmtId="10" fontId="6" fillId="0" borderId="7" xfId="0" applyNumberFormat="1" applyFont="1" applyBorder="1" applyAlignment="1">
      <alignment horizontal="center" vertical="center"/>
    </xf>
    <xf numFmtId="10" fontId="6" fillId="0" borderId="6"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939626E8-45B4-0E33-218B-AAF0C8B6D58A}"/>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CBE40863-EA54-03D3-6B9D-69603E5FCFC4}"/>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127A5099-E15C-3F07-C384-D1D6EF5BDFD2}"/>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29C20A2D-72FE-632E-4C43-2D9415692E88}"/>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24C04B21-6475-97A8-B0AF-79A4BD99F093}"/>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C084291C-EBE2-4A9F-D614-0FC8CE1A67A0}"/>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65D4D9F6-1638-BD96-B093-C5F8074A46BF}"/>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57BA8945-B1AF-21F9-3115-1806170B00F7}"/>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A013AF54-7EF9-4A20-A7D6-D35F75508B6F}"/>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5EAC69DC-812B-B0D8-A349-8A7C3D258026}"/>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9"/>
  <sheetViews>
    <sheetView tabSelected="1" zoomScale="53" zoomScaleNormal="53" zoomScaleSheetLayoutView="50" zoomScalePageLayoutView="39" workbookViewId="0">
      <selection activeCell="B4" sqref="B4"/>
    </sheetView>
  </sheetViews>
  <sheetFormatPr defaultRowHeight="15" x14ac:dyDescent="0.25"/>
  <cols>
    <col min="1" max="1" width="135.5703125" style="2" customWidth="1"/>
    <col min="2" max="2" width="47.7109375" customWidth="1"/>
    <col min="3" max="3" width="53.7109375" customWidth="1"/>
    <col min="4" max="4" width="36.7109375" hidden="1" customWidth="1"/>
    <col min="5" max="6" width="9.140625" hidden="1" customWidth="1"/>
    <col min="7" max="7" width="8.85546875" hidden="1" customWidth="1"/>
    <col min="8" max="8" width="26.140625" hidden="1" customWidth="1"/>
    <col min="9" max="9" width="4.42578125" hidden="1" customWidth="1"/>
  </cols>
  <sheetData>
    <row r="1" spans="1:6" ht="44.25" customHeight="1" x14ac:dyDescent="0.25">
      <c r="A1" s="64" t="s">
        <v>25</v>
      </c>
      <c r="B1" s="65"/>
      <c r="C1" s="66"/>
    </row>
    <row r="2" spans="1:6" s="30" customFormat="1" ht="53.25" customHeight="1" thickBot="1" x14ac:dyDescent="0.3">
      <c r="A2" s="61" t="s">
        <v>98</v>
      </c>
      <c r="B2" s="62"/>
      <c r="C2" s="63"/>
    </row>
    <row r="3" spans="1:6" ht="33.75" thickBot="1" x14ac:dyDescent="0.3">
      <c r="A3" s="15" t="s">
        <v>71</v>
      </c>
      <c r="B3" s="15" t="s">
        <v>0</v>
      </c>
      <c r="C3" s="15" t="s">
        <v>63</v>
      </c>
    </row>
    <row r="4" spans="1:6" ht="67.5" customHeight="1" thickBot="1" x14ac:dyDescent="0.3">
      <c r="A4" s="22" t="s">
        <v>102</v>
      </c>
      <c r="B4" s="17">
        <v>0.9</v>
      </c>
      <c r="C4" s="5">
        <f>IF(B4="N/A","N/A",IF(B4="Data Suppressed","*",IF(B4&lt;0%,"ERROR",IF(B4&gt;100%,"ERROR",IF(B4&gt;=90%,2,IF(B4&lt;=80%,0,IF(B4&gt;=81%-89%,1,)))))))</f>
        <v>2</v>
      </c>
      <c r="D4" s="5">
        <f>IF(B4="N/A","N/A",IF(B4="No Data",0,IF(B4="Not Valid and Reliable",0,IF(B4&lt;0%,"ERROR",IF(B4&gt;100%,"ERROR",IF(B4&gt;25%,0,IF(B4&gt;5.49%,1,2)))))))</f>
        <v>0</v>
      </c>
      <c r="F4" t="s">
        <v>62</v>
      </c>
    </row>
    <row r="5" spans="1:6" ht="67.5" customHeight="1" thickBot="1" x14ac:dyDescent="0.3">
      <c r="A5" s="22" t="s">
        <v>103</v>
      </c>
      <c r="B5" s="17">
        <v>0.39</v>
      </c>
      <c r="C5" s="5">
        <f>IF(B5="N/A","N/A",IF(B5="Data Suppressed","*",IF(B5&lt;0%,"ERROR",IF(B5&gt;100%,"ERROR",IF(B5&gt;=35%,0,IF(B5&lt;=26%,2,IF(B5&gt;=34%-27%,1,)))))))</f>
        <v>0</v>
      </c>
      <c r="D5" s="5">
        <f>IF(B5="N/A","N/A",IF(B5="No Data",0,IF(B5="Not Valid and Reliable",0,IF(B5&lt;0%,"ERROR",IF(B5&gt;100%,"ERROR",IF(B5&gt;25%,0,IF(B5&gt;5.49%,1,2)))))))</f>
        <v>0</v>
      </c>
      <c r="F5" t="s">
        <v>1</v>
      </c>
    </row>
    <row r="6" spans="1:6" ht="67.5" customHeight="1" thickBot="1" x14ac:dyDescent="0.3">
      <c r="A6" s="22" t="s">
        <v>104</v>
      </c>
      <c r="B6" s="17">
        <v>0.27</v>
      </c>
      <c r="C6" s="5">
        <f>IF(B6="N/A","N/A",IF(B6="Data Suppressed","*",IF(B6&lt;0%,"ERROR",IF(B6&gt;100%,"ERROR",IF(B6&gt;=30%,2,IF(B6&lt;=23%,0,IF(B6&gt;=24%-29%,1,)))))))</f>
        <v>1</v>
      </c>
      <c r="D6" s="5">
        <f>IF(B6="N/A","N/A",IF(B6="No Data",0,IF(B6="Not Valid and Reliable",0,IF(B6&lt;0%,"ERROR",IF(B6&gt;100%,"ERROR",IF(B6&gt;25%,0,IF(B6&gt;5.49%,1,2)))))))</f>
        <v>0</v>
      </c>
      <c r="F6" t="s">
        <v>2</v>
      </c>
    </row>
    <row r="7" spans="1:6" ht="67.5" customHeight="1" thickBot="1" x14ac:dyDescent="0.3">
      <c r="A7" s="22" t="s">
        <v>105</v>
      </c>
      <c r="B7" s="17">
        <v>0.08</v>
      </c>
      <c r="C7" s="5">
        <f>IF(B7="N/A","N/A",IF(B7="Data Suppressed","*",IF(B7&lt;0%,"ERROR",IF(B7&gt;100%,"ERROR",IF(B7&gt;16%,-1,IF(B7&lt;=15%,1,))))))</f>
        <v>1</v>
      </c>
      <c r="D7" s="5">
        <f>IF(B7="N/A","N/A",IF(B7="No Data",0,IF(B7="Not Valid and Reliable",0,IF(B7&lt;0,"ERROR", IF(B7&gt;100%,"ERROR",IF(B7&gt;94.49%,2,IF(B7&gt;74.49%,1,0)))))))</f>
        <v>0</v>
      </c>
      <c r="F7" t="s">
        <v>3</v>
      </c>
    </row>
    <row r="8" spans="1:6" ht="67.5" customHeight="1" thickBot="1" x14ac:dyDescent="0.3">
      <c r="A8" s="22" t="s">
        <v>106</v>
      </c>
      <c r="B8" s="17">
        <v>0.41</v>
      </c>
      <c r="C8" s="5">
        <f>IF(B8="N/A","N/A",IF(B8="Data Suppressed","*",IF(B8&lt;0%,"ERROR",IF(B8&gt;100%,"ERROR",IF(B8&gt;=38%,2,IF(B8&lt;=29%,0,IF(B8&gt;=30%-37%,1,)))))))</f>
        <v>2</v>
      </c>
      <c r="D8" s="5">
        <f>IF(B8="N/A","N/A",IF(B8="No Data",0,IF(B8="Not Valid and Reliable",0,IF(B8&lt;0,"ERROR", IF(B8&gt;100%,"ERROR",IF(B8&gt;94.49%,2,IF(B8&gt;74.49%,1,0)))))))</f>
        <v>0</v>
      </c>
      <c r="F8" t="s">
        <v>4</v>
      </c>
    </row>
    <row r="9" spans="1:6" ht="67.5" customHeight="1" thickBot="1" x14ac:dyDescent="0.3">
      <c r="A9" s="22" t="s">
        <v>107</v>
      </c>
      <c r="B9" s="17">
        <v>7.0000000000000007E-2</v>
      </c>
      <c r="C9" s="5">
        <f>IF(B9="N/A","N/A",IF(B9="Data Suppressed","*",IF(B9&lt;0%,"ERROR",IF(B9&gt;100%,"ERROR",IF(B9&gt;=16%,-1,IF(B9&lt;=15%,1,))))))</f>
        <v>1</v>
      </c>
      <c r="D9" s="5">
        <f>IF(B9="N/A","N/A",IF(B9="No Data",0,IF(B9="Not Valid and Reliable",0,IF(B9&lt;0,"ERROR", IF(B9&gt;100%,"ERROR",IF(B9&gt;94.49%,2,IF(B9&gt;74.49%,1,0)))))))</f>
        <v>0</v>
      </c>
      <c r="F9" t="s">
        <v>5</v>
      </c>
    </row>
    <row r="10" spans="1:6" ht="33.75" thickBot="1" x14ac:dyDescent="0.3">
      <c r="A10" s="18" t="s">
        <v>72</v>
      </c>
      <c r="B10" s="18" t="s">
        <v>0</v>
      </c>
      <c r="C10" s="18" t="s">
        <v>63</v>
      </c>
      <c r="D10" s="5"/>
    </row>
    <row r="11" spans="1:6" ht="67.5" customHeight="1" thickBot="1" x14ac:dyDescent="0.3">
      <c r="A11" s="22" t="s">
        <v>64</v>
      </c>
      <c r="B11" s="17">
        <v>0.9</v>
      </c>
      <c r="C11" s="5">
        <f>IF(B11="N/A","N/A",IF(B11="Data Suppressed","*",IF(B11&lt;0%,"ERROR",IF(B11&gt;100%,"ERROR",IF(B11&gt;=90%,2,IF(B11&lt;=80%,0,IF(B11&gt;=81%-89%,1,)))))))</f>
        <v>2</v>
      </c>
      <c r="D11" s="5">
        <f>IF(B11="N/A","N/A",IF(B11="No Data",0,IF(B11="Not Valid and Reliable",0,IF(B11&lt;0,"ERROR", IF(B11&gt;100%,"ERROR",IF(B11&gt;94.49%,2,IF(B11&gt;74.49%,1,0)))))))</f>
        <v>1</v>
      </c>
      <c r="F11" t="s">
        <v>6</v>
      </c>
    </row>
    <row r="12" spans="1:6" ht="66.75" customHeight="1" thickBot="1" x14ac:dyDescent="0.3">
      <c r="A12" s="22" t="s">
        <v>103</v>
      </c>
      <c r="B12" s="17">
        <v>0.36</v>
      </c>
      <c r="C12" s="5">
        <f>IF(B12="N/A","N/A",IF(B12="Data Suppressed","*",IF(B12&lt;0%,"ERROR",IF(B12&gt;100%,"ERROR",IF(B12&gt;=35%,0,IF(B12&lt;=26%,2,IF(B12&gt;=34%-27%,1,)))))))</f>
        <v>0</v>
      </c>
      <c r="D12" s="5">
        <f>IF(B13="N/A","N/A",IF(B13="No Data",0,IF(B13="Not Valid and Reliable",0,IF(B13&lt;0,"ERROR", IF(B13&gt;100%,"ERROR",IF(B13&gt;94.49%,2,IF(B13&gt;74.49%,1,0)))))))</f>
        <v>0</v>
      </c>
      <c r="F12" t="s">
        <v>7</v>
      </c>
    </row>
    <row r="13" spans="1:6" ht="67.5" customHeight="1" thickBot="1" x14ac:dyDescent="0.3">
      <c r="A13" s="22" t="s">
        <v>104</v>
      </c>
      <c r="B13" s="17">
        <v>0.56999999999999995</v>
      </c>
      <c r="C13" s="5">
        <f>IF(B13="N/A","N/A",IF(B13="Data Suppressed","*",IF(B13&lt;0%,"ERROR",IF(B13&gt;100%,"ERROR",IF(B13&gt;=58%,2,IF(B13&lt;=51%,0,IF(B13&gt;=52%-57%,1,)))))))</f>
        <v>1</v>
      </c>
      <c r="D13" s="5">
        <f>IF(B14="N/A","N/A",IF(B14="No Data",0,IF(B14="Not Valid and Reliable",0,IF(B14&lt;0,"ERROR", IF(B14&gt;100%,"ERROR",IF(B14&gt;94.49%,2,IF(B14&gt;74.49%,1,0)))))))</f>
        <v>0</v>
      </c>
      <c r="F13" t="s">
        <v>8</v>
      </c>
    </row>
    <row r="14" spans="1:6" ht="67.5" customHeight="1" thickBot="1" x14ac:dyDescent="0.3">
      <c r="A14" s="22" t="s">
        <v>105</v>
      </c>
      <c r="B14" s="17">
        <v>0.1</v>
      </c>
      <c r="C14" s="5">
        <f>IF(B14="N/A","N/A",IF(B14="Data Suppressed","*",IF(B14&lt;0%,"ERROR",IF(B14&gt;100%,"ERROR",IF(B14&gt;16%,-1,IF(B14&lt;=15%,1,))))))</f>
        <v>1</v>
      </c>
      <c r="D14" s="5">
        <f>IF(B12="N/A","N/A",IF(B12="No Data",0,IF(B12="Not Valid and Reliable",0,IF(B12&lt;0,"ERROR", IF(B12&gt;100%,"ERROR",IF(B12&gt;94.49%,2,IF(B12&gt;74.49%,1,0)))))))</f>
        <v>0</v>
      </c>
      <c r="F14" t="s">
        <v>9</v>
      </c>
    </row>
    <row r="15" spans="1:6" ht="67.5" customHeight="1" thickBot="1" x14ac:dyDescent="0.3">
      <c r="A15" s="22" t="s">
        <v>106</v>
      </c>
      <c r="B15" s="17">
        <v>0.38</v>
      </c>
      <c r="C15" s="5">
        <f>IF(B15="N/A","N/A",IF(B15="Data Suppressed","*",IF(B15&lt;0%,"ERROR",IF(B15&gt;100%,"ERROR",IF(B15&gt;=34%,2,IF(B15&lt;=26%,0,IF(B15&gt;=27%-33%,1,)))))))</f>
        <v>2</v>
      </c>
      <c r="D15" s="5">
        <f>IF(B15=4,2,IF(B15&lt;3,0,1))</f>
        <v>0</v>
      </c>
      <c r="F15" t="s">
        <v>10</v>
      </c>
    </row>
    <row r="16" spans="1:6" ht="67.5" customHeight="1" thickBot="1" x14ac:dyDescent="0.3">
      <c r="A16" s="22" t="s">
        <v>107</v>
      </c>
      <c r="B16" s="17">
        <v>7.0000000000000007E-2</v>
      </c>
      <c r="C16" s="5">
        <f>IF(B16="N/A","N/A",IF(B16="Data Suppressed","*",IF(B16&lt;0%,"ERROR",IF(B16&gt;100%,"ERROR",IF(B16&gt;16%,-1,IF(B16&lt;=15%,1,))))))</f>
        <v>1</v>
      </c>
      <c r="D16" s="6" t="b">
        <f>IF(B16="NONE",2, IF(B16="YES 1 OR 2 YRS", 1.5,IF(B16="YES 3 OR MORE YRS", 0)))</f>
        <v>0</v>
      </c>
      <c r="F16" t="s">
        <v>11</v>
      </c>
    </row>
    <row r="17" spans="1:22" ht="37.5" thickBot="1" x14ac:dyDescent="0.3">
      <c r="A17" s="21" t="s">
        <v>108</v>
      </c>
      <c r="B17" s="21" t="s">
        <v>0</v>
      </c>
      <c r="C17" s="18" t="s">
        <v>63</v>
      </c>
      <c r="D17" s="6" t="b">
        <f>IF(B17="NONE",2, IF(B17="YES 2 TO 4 YRS", 1.5,IF(B17="YES 5 OR MORE YRS", 0)))</f>
        <v>0</v>
      </c>
      <c r="F17" t="s">
        <v>12</v>
      </c>
    </row>
    <row r="18" spans="1:22" ht="67.5" customHeight="1" thickBot="1" x14ac:dyDescent="0.3">
      <c r="A18" s="20" t="s">
        <v>65</v>
      </c>
      <c r="B18" s="20" t="s">
        <v>65</v>
      </c>
      <c r="C18" s="20" t="s">
        <v>65</v>
      </c>
      <c r="D18" s="5"/>
      <c r="F18" t="s">
        <v>13</v>
      </c>
    </row>
    <row r="19" spans="1:22" ht="56.25" customHeight="1" thickBot="1" x14ac:dyDescent="0.3">
      <c r="A19" s="20"/>
      <c r="B19" s="20"/>
      <c r="C19" s="20"/>
      <c r="D19" s="19"/>
    </row>
    <row r="20" spans="1:22" ht="65.25" customHeight="1" thickBot="1" x14ac:dyDescent="0.3">
      <c r="A20" s="23" t="s">
        <v>66</v>
      </c>
      <c r="B20" s="24" t="s">
        <v>67</v>
      </c>
      <c r="C20" s="24" t="s">
        <v>68</v>
      </c>
      <c r="E20" s="7" t="e">
        <f>IF(#REF!="NO",2, IF(#REF!="YES(ONE)", 1.5,IF(#REF!="YES(MULTIPLE)", 0)))</f>
        <v>#REF!</v>
      </c>
      <c r="G20" t="s">
        <v>14</v>
      </c>
    </row>
    <row r="21" spans="1:22" ht="67.5" customHeight="1" thickBot="1" x14ac:dyDescent="0.3">
      <c r="A21" s="27">
        <f>(COUNT(C4:C16)*2-4)</f>
        <v>20</v>
      </c>
      <c r="B21" s="27">
        <f>SUM(C4:C16)</f>
        <v>14</v>
      </c>
      <c r="C21" s="28">
        <f>B21/A21</f>
        <v>0.7</v>
      </c>
      <c r="E21" t="s">
        <v>16</v>
      </c>
      <c r="V21" t="s">
        <v>96</v>
      </c>
    </row>
    <row r="22" spans="1:22" ht="67.5" customHeight="1" thickBot="1" x14ac:dyDescent="0.3">
      <c r="A22" s="23" t="s">
        <v>70</v>
      </c>
      <c r="B22" s="24" t="s">
        <v>74</v>
      </c>
      <c r="C22" s="24" t="s">
        <v>69</v>
      </c>
    </row>
    <row r="23" spans="1:22" ht="67.5" customHeight="1" thickBot="1" x14ac:dyDescent="0.3">
      <c r="A23" s="52">
        <f>'Compliance Matrix Part B'!$B$20</f>
        <v>22</v>
      </c>
      <c r="B23" s="53">
        <f>'Compliance Matrix Part B'!$A$20</f>
        <v>18</v>
      </c>
      <c r="C23" s="25">
        <f>B23/A23</f>
        <v>0.81818181818181823</v>
      </c>
      <c r="D23" s="8" t="e">
        <f>IF(#REF!&gt;94.49%,"MEETS (green)",IF(#REF!&gt;74.49%,"NEEDS ASSISTANCE (yellow)","NEEDS INTERVENTION (red)"))</f>
        <v>#REF!</v>
      </c>
      <c r="E23" s="8" t="e">
        <f>IF(D23&gt;94.49%,"MEETS (green)",IF(D23&gt;74.49%,"NEEDS ASSISTANCE (yellow)","NEEDS INTERVENTION (red)"))</f>
        <v>#REF!</v>
      </c>
      <c r="F23" s="8" t="e">
        <f>IF(E23&gt;94.49%,"MEETS (green)",IF(E23&gt;74.49%,"NEEDS ASSISTANCE (yellow)","NEEDS INTERVENTION (red)"))</f>
        <v>#REF!</v>
      </c>
    </row>
    <row r="24" spans="1:22" ht="67.5" customHeight="1" thickTop="1" thickBot="1" x14ac:dyDescent="0.35">
      <c r="A24" s="55" t="s">
        <v>99</v>
      </c>
      <c r="B24" s="56"/>
      <c r="C24" s="57"/>
      <c r="D24" s="4"/>
      <c r="H24" t="s">
        <v>18</v>
      </c>
    </row>
    <row r="25" spans="1:22" ht="67.5" customHeight="1" thickBot="1" x14ac:dyDescent="0.35">
      <c r="A25" s="26">
        <f>C21*0.5+C23*0.5</f>
        <v>0.75909090909090904</v>
      </c>
      <c r="B25" s="58" t="str">
        <f>IF(A25&gt;79.49%,"MEETS REQUIREMENTS (green)",IF(A25&gt;59.49%,"NEEDS ASSISTANCE (yellow)","NEEDS INTERVENTION (red)"))</f>
        <v>NEEDS ASSISTANCE (yellow)</v>
      </c>
      <c r="C25" s="59"/>
      <c r="D25" s="4"/>
    </row>
    <row r="26" spans="1:22" ht="99.75" customHeight="1" thickTop="1" x14ac:dyDescent="0.3">
      <c r="A26" s="60" t="s">
        <v>100</v>
      </c>
      <c r="B26" s="60"/>
      <c r="C26" s="60"/>
      <c r="D26" s="4"/>
    </row>
    <row r="27" spans="1:22" ht="52.5" customHeight="1" x14ac:dyDescent="0.3">
      <c r="A27" s="54" t="s">
        <v>73</v>
      </c>
      <c r="B27" s="2"/>
      <c r="C27" s="2"/>
      <c r="D27" s="4"/>
      <c r="H27" t="s">
        <v>19</v>
      </c>
    </row>
    <row r="28" spans="1:22" ht="100.5" customHeight="1" x14ac:dyDescent="0.3">
      <c r="A28" s="67" t="s">
        <v>101</v>
      </c>
      <c r="B28" s="67"/>
      <c r="C28" s="67"/>
      <c r="D28" s="4"/>
    </row>
    <row r="29" spans="1:22" ht="51.75" customHeight="1" x14ac:dyDescent="0.25">
      <c r="A29" s="47"/>
      <c r="B29" s="48"/>
      <c r="C29" s="49"/>
      <c r="G29" t="s">
        <v>20</v>
      </c>
    </row>
    <row r="30" spans="1:22" ht="104.25" customHeight="1" x14ac:dyDescent="0.25">
      <c r="A30" s="3"/>
      <c r="B30" s="49"/>
      <c r="C30" s="49"/>
      <c r="G30" t="s">
        <v>21</v>
      </c>
    </row>
    <row r="31" spans="1:22" x14ac:dyDescent="0.25">
      <c r="A31" s="49"/>
      <c r="B31" s="49"/>
      <c r="C31" s="49"/>
      <c r="H31" t="s">
        <v>22</v>
      </c>
    </row>
    <row r="32" spans="1:22" x14ac:dyDescent="0.25">
      <c r="A32" s="3"/>
      <c r="B32" s="49"/>
      <c r="C32" s="49"/>
      <c r="D32" s="12"/>
      <c r="H32" t="s">
        <v>23</v>
      </c>
    </row>
    <row r="33" spans="1:8" ht="30" customHeight="1" x14ac:dyDescent="0.25">
      <c r="A33" s="50"/>
      <c r="B33" s="50"/>
      <c r="C33" s="50"/>
      <c r="D33" s="11"/>
      <c r="H33" t="s">
        <v>24</v>
      </c>
    </row>
    <row r="34" spans="1:8" ht="10.15" customHeight="1" x14ac:dyDescent="0.25">
      <c r="D34" s="1"/>
      <c r="H34" t="s">
        <v>25</v>
      </c>
    </row>
    <row r="35" spans="1:8" ht="30" customHeight="1" x14ac:dyDescent="0.25">
      <c r="D35" s="11"/>
      <c r="H35" t="s">
        <v>26</v>
      </c>
    </row>
    <row r="36" spans="1:8" ht="14.45" customHeight="1" x14ac:dyDescent="0.25">
      <c r="D36" s="1"/>
      <c r="H36" t="s">
        <v>27</v>
      </c>
    </row>
    <row r="37" spans="1:8" ht="65.45" customHeight="1" x14ac:dyDescent="0.25">
      <c r="D37" s="13"/>
      <c r="H37" t="s">
        <v>28</v>
      </c>
    </row>
    <row r="38" spans="1:8" ht="36" x14ac:dyDescent="0.55000000000000004">
      <c r="D38" s="10" t="s">
        <v>62</v>
      </c>
      <c r="H38" t="s">
        <v>29</v>
      </c>
    </row>
    <row r="39" spans="1:8" ht="36" x14ac:dyDescent="0.55000000000000004">
      <c r="D39" s="10" t="s">
        <v>1</v>
      </c>
      <c r="H39" t="s">
        <v>30</v>
      </c>
    </row>
    <row r="40" spans="1:8" ht="36" x14ac:dyDescent="0.55000000000000004">
      <c r="D40" s="10" t="s">
        <v>2</v>
      </c>
      <c r="H40" t="s">
        <v>31</v>
      </c>
    </row>
    <row r="41" spans="1:8" ht="36" x14ac:dyDescent="0.55000000000000004">
      <c r="D41" s="10" t="s">
        <v>3</v>
      </c>
      <c r="H41" t="s">
        <v>32</v>
      </c>
    </row>
    <row r="42" spans="1:8" ht="36" x14ac:dyDescent="0.55000000000000004">
      <c r="D42" s="10" t="s">
        <v>4</v>
      </c>
      <c r="H42" t="s">
        <v>33</v>
      </c>
    </row>
    <row r="43" spans="1:8" ht="36" x14ac:dyDescent="0.55000000000000004">
      <c r="D43" s="10" t="s">
        <v>5</v>
      </c>
      <c r="H43" t="s">
        <v>34</v>
      </c>
    </row>
    <row r="44" spans="1:8" ht="36" x14ac:dyDescent="0.55000000000000004">
      <c r="D44" s="10" t="s">
        <v>6</v>
      </c>
      <c r="H44" t="s">
        <v>35</v>
      </c>
    </row>
    <row r="45" spans="1:8" ht="36" x14ac:dyDescent="0.55000000000000004">
      <c r="D45" s="10" t="s">
        <v>7</v>
      </c>
      <c r="H45" t="s">
        <v>36</v>
      </c>
    </row>
    <row r="46" spans="1:8" ht="36" x14ac:dyDescent="0.55000000000000004">
      <c r="D46" s="10" t="s">
        <v>8</v>
      </c>
      <c r="H46" t="s">
        <v>37</v>
      </c>
    </row>
    <row r="47" spans="1:8" ht="36" x14ac:dyDescent="0.55000000000000004">
      <c r="D47" s="10" t="s">
        <v>9</v>
      </c>
      <c r="H47" t="s">
        <v>38</v>
      </c>
    </row>
    <row r="48" spans="1:8" ht="36" x14ac:dyDescent="0.55000000000000004">
      <c r="D48" s="10" t="s">
        <v>10</v>
      </c>
      <c r="H48" t="s">
        <v>39</v>
      </c>
    </row>
    <row r="49" spans="4:8" ht="36" x14ac:dyDescent="0.55000000000000004">
      <c r="D49" s="10" t="s">
        <v>11</v>
      </c>
      <c r="H49" t="s">
        <v>40</v>
      </c>
    </row>
    <row r="50" spans="4:8" ht="36" x14ac:dyDescent="0.55000000000000004">
      <c r="D50" s="10" t="s">
        <v>12</v>
      </c>
      <c r="H50" t="s">
        <v>41</v>
      </c>
    </row>
    <row r="51" spans="4:8" ht="36" x14ac:dyDescent="0.55000000000000004">
      <c r="D51" s="10" t="s">
        <v>13</v>
      </c>
      <c r="H51" t="s">
        <v>42</v>
      </c>
    </row>
    <row r="52" spans="4:8" ht="36" x14ac:dyDescent="0.55000000000000004">
      <c r="D52" s="10" t="s">
        <v>14</v>
      </c>
      <c r="H52" t="s">
        <v>43</v>
      </c>
    </row>
    <row r="53" spans="4:8" ht="36" x14ac:dyDescent="0.55000000000000004">
      <c r="D53" s="10" t="s">
        <v>15</v>
      </c>
      <c r="H53" t="s">
        <v>44</v>
      </c>
    </row>
    <row r="54" spans="4:8" ht="36" x14ac:dyDescent="0.55000000000000004">
      <c r="D54" s="10" t="s">
        <v>16</v>
      </c>
      <c r="H54" t="s">
        <v>45</v>
      </c>
    </row>
    <row r="55" spans="4:8" ht="36" x14ac:dyDescent="0.55000000000000004">
      <c r="D55" s="10" t="s">
        <v>17</v>
      </c>
      <c r="H55" t="s">
        <v>46</v>
      </c>
    </row>
    <row r="56" spans="4:8" ht="36" x14ac:dyDescent="0.55000000000000004">
      <c r="D56" s="10" t="s">
        <v>18</v>
      </c>
      <c r="H56" t="s">
        <v>47</v>
      </c>
    </row>
    <row r="57" spans="4:8" ht="36" x14ac:dyDescent="0.55000000000000004">
      <c r="D57" s="10" t="s">
        <v>19</v>
      </c>
      <c r="H57" t="s">
        <v>48</v>
      </c>
    </row>
    <row r="58" spans="4:8" ht="36" x14ac:dyDescent="0.55000000000000004">
      <c r="D58" s="10" t="s">
        <v>20</v>
      </c>
      <c r="H58" t="s">
        <v>49</v>
      </c>
    </row>
    <row r="59" spans="4:8" ht="36" x14ac:dyDescent="0.55000000000000004">
      <c r="D59" s="10" t="s">
        <v>21</v>
      </c>
      <c r="H59" t="s">
        <v>50</v>
      </c>
    </row>
    <row r="60" spans="4:8" ht="36" x14ac:dyDescent="0.55000000000000004">
      <c r="D60" s="10" t="s">
        <v>22</v>
      </c>
      <c r="H60" t="s">
        <v>51</v>
      </c>
    </row>
    <row r="61" spans="4:8" ht="36" x14ac:dyDescent="0.55000000000000004">
      <c r="D61" s="10" t="s">
        <v>23</v>
      </c>
      <c r="H61" t="s">
        <v>52</v>
      </c>
    </row>
    <row r="62" spans="4:8" ht="36" x14ac:dyDescent="0.55000000000000004">
      <c r="D62" s="10" t="s">
        <v>24</v>
      </c>
      <c r="H62" t="s">
        <v>53</v>
      </c>
    </row>
    <row r="63" spans="4:8" ht="36" x14ac:dyDescent="0.55000000000000004">
      <c r="D63" s="10" t="s">
        <v>25</v>
      </c>
      <c r="H63" t="s">
        <v>54</v>
      </c>
    </row>
    <row r="64" spans="4:8" ht="36" x14ac:dyDescent="0.55000000000000004">
      <c r="D64" s="10" t="s">
        <v>26</v>
      </c>
      <c r="H64" t="s">
        <v>55</v>
      </c>
    </row>
    <row r="65" spans="4:8" ht="36" x14ac:dyDescent="0.55000000000000004">
      <c r="D65" s="10" t="s">
        <v>27</v>
      </c>
      <c r="H65" t="s">
        <v>56</v>
      </c>
    </row>
    <row r="66" spans="4:8" ht="36" x14ac:dyDescent="0.55000000000000004">
      <c r="D66" s="10" t="s">
        <v>28</v>
      </c>
      <c r="H66" t="s">
        <v>57</v>
      </c>
    </row>
    <row r="67" spans="4:8" ht="36" x14ac:dyDescent="0.55000000000000004">
      <c r="D67" s="10" t="s">
        <v>29</v>
      </c>
      <c r="H67" t="s">
        <v>58</v>
      </c>
    </row>
    <row r="68" spans="4:8" ht="36" x14ac:dyDescent="0.55000000000000004">
      <c r="D68" s="10" t="s">
        <v>30</v>
      </c>
      <c r="H68" t="s">
        <v>59</v>
      </c>
    </row>
    <row r="69" spans="4:8" ht="36" x14ac:dyDescent="0.55000000000000004">
      <c r="D69" s="10" t="s">
        <v>31</v>
      </c>
      <c r="H69" t="s">
        <v>60</v>
      </c>
    </row>
    <row r="70" spans="4:8" ht="36" x14ac:dyDescent="0.55000000000000004">
      <c r="D70" s="10" t="s">
        <v>32</v>
      </c>
      <c r="H70" t="s">
        <v>61</v>
      </c>
    </row>
    <row r="71" spans="4:8" ht="36" x14ac:dyDescent="0.55000000000000004">
      <c r="D71" s="10" t="s">
        <v>33</v>
      </c>
    </row>
    <row r="72" spans="4:8" ht="36" x14ac:dyDescent="0.55000000000000004">
      <c r="D72" s="10" t="s">
        <v>34</v>
      </c>
    </row>
    <row r="73" spans="4:8" ht="36" x14ac:dyDescent="0.55000000000000004">
      <c r="D73" s="10" t="s">
        <v>35</v>
      </c>
    </row>
    <row r="74" spans="4:8" ht="36" x14ac:dyDescent="0.55000000000000004">
      <c r="D74" s="10" t="s">
        <v>36</v>
      </c>
    </row>
    <row r="75" spans="4:8" ht="36" x14ac:dyDescent="0.55000000000000004">
      <c r="D75" s="10" t="s">
        <v>37</v>
      </c>
    </row>
    <row r="76" spans="4:8" ht="36" x14ac:dyDescent="0.55000000000000004">
      <c r="D76" s="10" t="s">
        <v>38</v>
      </c>
    </row>
    <row r="77" spans="4:8" ht="36" x14ac:dyDescent="0.55000000000000004">
      <c r="D77" s="10" t="s">
        <v>39</v>
      </c>
    </row>
    <row r="78" spans="4:8" ht="36" x14ac:dyDescent="0.55000000000000004">
      <c r="D78" s="10" t="s">
        <v>40</v>
      </c>
    </row>
    <row r="79" spans="4:8" ht="36" x14ac:dyDescent="0.55000000000000004">
      <c r="D79" s="10" t="s">
        <v>41</v>
      </c>
    </row>
    <row r="80" spans="4:8" ht="36" x14ac:dyDescent="0.55000000000000004">
      <c r="D80" s="10" t="s">
        <v>42</v>
      </c>
    </row>
    <row r="81" spans="4:4" ht="36" x14ac:dyDescent="0.55000000000000004">
      <c r="D81" s="10" t="s">
        <v>43</v>
      </c>
    </row>
    <row r="82" spans="4:4" ht="36" x14ac:dyDescent="0.55000000000000004">
      <c r="D82" s="10" t="s">
        <v>44</v>
      </c>
    </row>
    <row r="83" spans="4:4" ht="36" x14ac:dyDescent="0.55000000000000004">
      <c r="D83" s="10" t="s">
        <v>45</v>
      </c>
    </row>
    <row r="84" spans="4:4" ht="36" x14ac:dyDescent="0.55000000000000004">
      <c r="D84" s="10" t="s">
        <v>46</v>
      </c>
    </row>
    <row r="85" spans="4:4" ht="36" x14ac:dyDescent="0.55000000000000004">
      <c r="D85" s="10" t="s">
        <v>47</v>
      </c>
    </row>
    <row r="86" spans="4:4" ht="36" x14ac:dyDescent="0.55000000000000004">
      <c r="D86" s="10" t="s">
        <v>48</v>
      </c>
    </row>
    <row r="87" spans="4:4" ht="36" x14ac:dyDescent="0.55000000000000004">
      <c r="D87" s="10" t="s">
        <v>49</v>
      </c>
    </row>
    <row r="88" spans="4:4" ht="36" x14ac:dyDescent="0.55000000000000004">
      <c r="D88" s="10" t="s">
        <v>50</v>
      </c>
    </row>
    <row r="89" spans="4:4" ht="36" x14ac:dyDescent="0.55000000000000004">
      <c r="D89" s="10" t="s">
        <v>51</v>
      </c>
    </row>
    <row r="90" spans="4:4" ht="36" x14ac:dyDescent="0.55000000000000004">
      <c r="D90" s="10" t="s">
        <v>52</v>
      </c>
    </row>
    <row r="91" spans="4:4" ht="36" x14ac:dyDescent="0.55000000000000004">
      <c r="D91" s="10" t="s">
        <v>53</v>
      </c>
    </row>
    <row r="92" spans="4:4" ht="36" x14ac:dyDescent="0.55000000000000004">
      <c r="D92" s="10" t="s">
        <v>54</v>
      </c>
    </row>
    <row r="93" spans="4:4" ht="36" x14ac:dyDescent="0.55000000000000004">
      <c r="D93" s="10" t="s">
        <v>55</v>
      </c>
    </row>
    <row r="94" spans="4:4" ht="36" x14ac:dyDescent="0.55000000000000004">
      <c r="D94" s="10" t="s">
        <v>56</v>
      </c>
    </row>
    <row r="95" spans="4:4" ht="36" x14ac:dyDescent="0.55000000000000004">
      <c r="D95" s="10" t="s">
        <v>57</v>
      </c>
    </row>
    <row r="96" spans="4:4" ht="36" x14ac:dyDescent="0.55000000000000004">
      <c r="D96" s="10" t="s">
        <v>58</v>
      </c>
    </row>
    <row r="97" spans="4:4" ht="36" x14ac:dyDescent="0.55000000000000004">
      <c r="D97" s="10" t="s">
        <v>59</v>
      </c>
    </row>
    <row r="98" spans="4:4" ht="36" x14ac:dyDescent="0.55000000000000004">
      <c r="D98" s="10" t="s">
        <v>60</v>
      </c>
    </row>
    <row r="99" spans="4:4" ht="36" x14ac:dyDescent="0.55000000000000004">
      <c r="D99" s="10" t="s">
        <v>61</v>
      </c>
    </row>
  </sheetData>
  <sheetProtection password="8689" sheet="1" selectLockedCells="1"/>
  <mergeCells count="6">
    <mergeCell ref="A24:C24"/>
    <mergeCell ref="B25:C25"/>
    <mergeCell ref="A26:C26"/>
    <mergeCell ref="A2:C2"/>
    <mergeCell ref="A1:C1"/>
    <mergeCell ref="A28:C28"/>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3:F23">
    <cfRule type="containsText" dxfId="21" priority="12" stopIfTrue="1" operator="containsText" text="NEEDS INTERVENTION (red)">
      <formula>NOT(ISERROR(SEARCH("NEEDS INTERVENTION (red)",D23)))</formula>
    </cfRule>
    <cfRule type="containsText" dxfId="20" priority="13" stopIfTrue="1" operator="containsText" text="NEEDS ASSISTANCE (yellow)">
      <formula>NOT(ISERROR(SEARCH("NEEDS ASSISTANCE (yellow)",D23)))</formula>
    </cfRule>
    <cfRule type="containsText" dxfId="19" priority="14" stopIfTrue="1" operator="containsText" text="MEETS (green)">
      <formula>NOT(ISERROR(SEARCH("MEETS (green)",D23)))</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5">
    <cfRule type="expression" priority="7" stopIfTrue="1">
      <formula>IF(A25&gt;89.49%,"MEETS REQUIREMENTS (green)",IF(A25&gt;74.49%,"NEEDS ASSISTANCE (yellow)","NEEDS INTERVENTION (red)"))</formula>
    </cfRule>
  </conditionalFormatting>
  <conditionalFormatting sqref="B27">
    <cfRule type="containsText" dxfId="15" priority="6" stopIfTrue="1" operator="containsText" text="NEEDS ASSISTANCE (Yellow)">
      <formula>NOT(ISERROR(SEARCH("NEEDS ASSISTANCE (Yellow)",B27)))</formula>
    </cfRule>
  </conditionalFormatting>
  <conditionalFormatting sqref="B25:C25">
    <cfRule type="containsText" dxfId="14" priority="2" stopIfTrue="1" operator="containsText" text="NEEDS INTERVENTION (red)">
      <formula>NOT(ISERROR(SEARCH("NEEDS INTERVENTION (red)",B25)))</formula>
    </cfRule>
    <cfRule type="containsText" dxfId="13" priority="3" stopIfTrue="1" operator="containsText" text="MEETS REQUIREMENTS (green)">
      <formula>NOT(ISERROR(SEARCH("MEETS REQUIREMENTS (green)",B25)))</formula>
    </cfRule>
    <cfRule type="containsText" dxfId="12" priority="5" stopIfTrue="1" operator="containsText" text="NEEDS ASSISTANCE (yellow)">
      <formula>NOT(ISERROR(SEARCH("NEEDS ASSISTANCE (yellow)",B25)))</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6">
    <cfRule type="expression" priority="1" stopIfTrue="1">
      <formula>IF(A26&gt;89.49%,"MEETS REQUIREMENTS (green)",IF(A26&gt;74.49%,"NEEDS ASSISTANCE (yellow)","NEEDS INTERVENTION (red)"))</formula>
    </cfRule>
  </conditionalFormatting>
  <dataValidations xWindow="607" yWindow="474" count="3">
    <dataValidation type="list" allowBlank="1" showInputMessage="1" showErrorMessage="1" sqref="A1">
      <formula1>$D$38:$D$99</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7" location="'Compliance Matrix Part B'!A1" display="2. Review the Part B Compliance Matrix for a breakdown of compliance points earned."/>
  </hyperlinks>
  <printOptions horizontalCentered="1" verticalCentered="1"/>
  <pageMargins left="0.09" right="7.0000000000000007E-2" top="0.25" bottom="0.3" header="0.3" footer="0.3"/>
  <pageSetup scale="40" fitToWidth="0" fitToHeight="0" orientation="portrait" r:id="rId1"/>
  <colBreaks count="1" manualBreakCount="1">
    <brk id="3" max="3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1" t="s">
        <v>25</v>
      </c>
      <c r="B1" s="9" t="s">
        <v>109</v>
      </c>
      <c r="C1" s="9"/>
      <c r="D1" s="29"/>
    </row>
    <row r="2" spans="1:8" ht="174" customHeight="1" thickBot="1" x14ac:dyDescent="0.3">
      <c r="A2" s="15" t="s">
        <v>75</v>
      </c>
      <c r="B2" s="15" t="s">
        <v>0</v>
      </c>
      <c r="C2" s="31" t="s">
        <v>76</v>
      </c>
      <c r="D2" s="15" t="s">
        <v>63</v>
      </c>
    </row>
    <row r="3" spans="1:8" ht="125.25" customHeight="1" thickBot="1" x14ac:dyDescent="0.3">
      <c r="A3" s="32" t="s">
        <v>77</v>
      </c>
      <c r="B3" s="17">
        <v>0</v>
      </c>
      <c r="C3" s="33" t="s">
        <v>97</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32" t="s">
        <v>79</v>
      </c>
      <c r="B4" s="17">
        <v>0</v>
      </c>
      <c r="C4" s="33" t="s">
        <v>97</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32" t="s">
        <v>80</v>
      </c>
      <c r="B5" s="17">
        <v>0</v>
      </c>
      <c r="C5" s="33" t="s">
        <v>97</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32" t="s">
        <v>81</v>
      </c>
      <c r="B6" s="17">
        <v>0.86</v>
      </c>
      <c r="C6" s="33" t="s">
        <v>78</v>
      </c>
      <c r="D6" s="5">
        <f>IF(F6="ERROR","ERROR",IF(F6="ERROR","ERROR",IF(F6="N/A","N/A",IF(C6="N",F6,IF(C6="N/A",F6,IF(F6=0,0,IF(F6=2,2,IF(B6&gt;89.49%,F6+1,F6))))))))</f>
        <v>1</v>
      </c>
      <c r="F6" s="5">
        <f>IF(B6="N/A","N/A",IF(B6="No Data",0,IF(B6="Not Valid and Reliable",0,IF(B6&lt;0,"ERROR", IF(B6&gt;100%,"ERROR",IF(B6&gt;94.49%,2,IF(B6&gt;74.49%,1,0)))))))</f>
        <v>1</v>
      </c>
      <c r="H6" t="s">
        <v>3</v>
      </c>
    </row>
    <row r="7" spans="1:8" ht="79.900000000000006" customHeight="1" thickBot="1" x14ac:dyDescent="0.3">
      <c r="A7" s="32" t="s">
        <v>82</v>
      </c>
      <c r="B7" s="17">
        <v>0.99629999999999996</v>
      </c>
      <c r="C7" s="33" t="s">
        <v>78</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32" t="s">
        <v>83</v>
      </c>
      <c r="B8" s="17">
        <v>0.36</v>
      </c>
      <c r="C8" s="33" t="s">
        <v>78</v>
      </c>
      <c r="D8" s="5">
        <f>IF(F8="ERROR","ERROR",IF(F8="N/A","N/A",IF(C8="N",F8,IF(C8="N/A",F8,IF(F8=0,0,IF(F8=2,2,IF(B8&gt;89.49%,F8+1,F8)))))))</f>
        <v>0</v>
      </c>
      <c r="F8" s="5">
        <f>IF(B8="N/A","N/A",IF(B8="No Data",0,IF(B8="Not Valid and Reliable",0,IF(B8&lt;0,"ERROR", IF(B8&gt;100%,"ERROR",IF(B8&gt;94.49%,2,IF(B8&gt;74.49%,1,0)))))))</f>
        <v>0</v>
      </c>
      <c r="H8" t="s">
        <v>5</v>
      </c>
    </row>
    <row r="9" spans="1:8" ht="73.900000000000006" customHeight="1" thickBot="1" x14ac:dyDescent="0.3">
      <c r="A9" s="32" t="s">
        <v>84</v>
      </c>
      <c r="B9" s="17">
        <v>0.86539999999999995</v>
      </c>
      <c r="C9" s="34"/>
      <c r="D9" s="5">
        <f>F9</f>
        <v>1</v>
      </c>
      <c r="F9" s="5">
        <f>IF(B9="N/A","N/A",IF(B9="No Data",0,IF(B9="Not Valid and Reliable",0,IF(B9&lt;0,"ERROR", IF(B9&gt;100%,"ERROR",IF(B9&gt;94.49%,2,IF(B9&gt;74.49%,1,0)))))))</f>
        <v>1</v>
      </c>
      <c r="H9" t="s">
        <v>6</v>
      </c>
    </row>
    <row r="10" spans="1:8" ht="60.75" customHeight="1" thickBot="1" x14ac:dyDescent="0.3">
      <c r="A10" s="32" t="s">
        <v>85</v>
      </c>
      <c r="B10" s="17">
        <v>0.95550000000000002</v>
      </c>
      <c r="C10" s="34"/>
      <c r="D10" s="5">
        <f>F12</f>
        <v>2</v>
      </c>
      <c r="F10" s="5">
        <f>IF(B11="N/A","N/A",IF(B11="No Data",0,IF(B11="Not Valid and Reliable",0,IF(B11&lt;0,"ERROR", IF(B11&gt;100%,"ERROR",IF(B11&gt;94.49%,2,IF(B11&gt;74.49%,1,0)))))))</f>
        <v>2</v>
      </c>
      <c r="H10" t="s">
        <v>7</v>
      </c>
    </row>
    <row r="11" spans="1:8" ht="60.75" customHeight="1" thickBot="1" x14ac:dyDescent="0.3">
      <c r="A11" s="32" t="s">
        <v>86</v>
      </c>
      <c r="B11" s="17">
        <v>1</v>
      </c>
      <c r="C11" s="34"/>
      <c r="D11" s="5">
        <f>F10</f>
        <v>2</v>
      </c>
      <c r="F11" s="5">
        <f>IF(B12="N/A","N/A",IF(B12="No Data",0,IF(B12="Not Valid and Reliable",0,IF(B12&lt;0,"ERROR", IF(B12&gt;100%,"ERROR",IF(B12&gt;94.49%,2,IF(B12&gt;74.49%,1,0)))))))</f>
        <v>2</v>
      </c>
      <c r="H11" t="s">
        <v>8</v>
      </c>
    </row>
    <row r="12" spans="1:8" ht="60.6" customHeight="1" thickBot="1" x14ac:dyDescent="0.3">
      <c r="A12" s="32" t="s">
        <v>87</v>
      </c>
      <c r="B12" s="17">
        <v>1</v>
      </c>
      <c r="C12" s="34"/>
      <c r="D12" s="5">
        <f>F11</f>
        <v>2</v>
      </c>
      <c r="F12" s="5">
        <f>IF(B10="N/A","N/A",IF(B10="No Data",0,IF(B10="Not Valid and Reliable",0,IF(B10&lt;0,"ERROR", IF(B10&gt;100%,"ERROR",IF(B10&gt;94.49%,2,IF(B10&gt;74.49%,1,0)))))))</f>
        <v>2</v>
      </c>
      <c r="H12" t="s">
        <v>9</v>
      </c>
    </row>
    <row r="13" spans="1:8" ht="64.150000000000006" customHeight="1" thickBot="1" x14ac:dyDescent="0.3">
      <c r="A13" s="35" t="s">
        <v>88</v>
      </c>
      <c r="B13" s="36">
        <f>SUM(F14:F15)</f>
        <v>4</v>
      </c>
      <c r="C13" s="34"/>
      <c r="D13" s="5">
        <f>F13</f>
        <v>2</v>
      </c>
      <c r="F13" s="5">
        <f>IF(B13=4,2,IF(B13&lt;3,0,1))</f>
        <v>2</v>
      </c>
      <c r="H13" t="s">
        <v>10</v>
      </c>
    </row>
    <row r="14" spans="1:8" ht="56.25" customHeight="1" thickBot="1" x14ac:dyDescent="0.3">
      <c r="A14" s="37" t="s">
        <v>89</v>
      </c>
      <c r="B14" s="38" t="s">
        <v>90</v>
      </c>
      <c r="C14" s="34"/>
      <c r="D14" s="6"/>
      <c r="F14" s="6">
        <f>IF(B14="NONE",2, IF(B14="YES 1 OR 2 YRS", 1.5,IF(B14="YES 3 OR MORE YRS", 0)))</f>
        <v>2</v>
      </c>
      <c r="H14" t="s">
        <v>11</v>
      </c>
    </row>
    <row r="15" spans="1:8" ht="65.45" customHeight="1" thickBot="1" x14ac:dyDescent="0.3">
      <c r="A15" s="37" t="s">
        <v>91</v>
      </c>
      <c r="B15" s="38" t="s">
        <v>90</v>
      </c>
      <c r="C15" s="34"/>
      <c r="D15" s="6"/>
      <c r="F15" s="6">
        <f>IF(B15="NONE",2, IF(B15="YES 2 TO 4 YRS", 1.5,IF(B15="YES 5 OR MORE YRS", 0)))</f>
        <v>2</v>
      </c>
      <c r="H15" t="s">
        <v>12</v>
      </c>
    </row>
    <row r="16" spans="1:8" ht="75.599999999999994" customHeight="1" thickBot="1" x14ac:dyDescent="0.3">
      <c r="A16" s="39"/>
      <c r="B16" s="40" t="s">
        <v>92</v>
      </c>
      <c r="C16" s="41"/>
      <c r="D16" s="42">
        <f>SUM(D3:D13)</f>
        <v>18</v>
      </c>
      <c r="F16" s="5" t="e">
        <f>IF(#REF!=6,2,IF(#REF!&lt;5,0,1))</f>
        <v>#REF!</v>
      </c>
      <c r="H16" t="s">
        <v>13</v>
      </c>
    </row>
    <row r="17" spans="1:9" ht="40.9" customHeight="1" thickBot="1" x14ac:dyDescent="0.35">
      <c r="A17" s="43"/>
      <c r="B17" s="4"/>
      <c r="C17" s="4"/>
      <c r="D17" s="4"/>
      <c r="F17" s="7" t="e">
        <f>IF(#REF!="NO",2, IF(#REF!="YES(ONE)", 1.5,IF(#REF!="YES(MULTIPLE)", 0)))</f>
        <v>#REF!</v>
      </c>
      <c r="H17" t="s">
        <v>14</v>
      </c>
    </row>
    <row r="18" spans="1:9" ht="3.75" customHeight="1" thickBot="1" x14ac:dyDescent="0.35">
      <c r="A18" s="43"/>
      <c r="B18" s="4"/>
      <c r="C18" s="4"/>
      <c r="D18" s="4"/>
      <c r="F18" s="7" t="e">
        <f>IF(#REF!="NO",2, IF(#REF!="YES(ONE)", 1.5,IF(#REF!="YES(MULTIPLE)", 0)))</f>
        <v>#REF!</v>
      </c>
      <c r="H18" t="s">
        <v>15</v>
      </c>
    </row>
    <row r="19" spans="1:9" ht="68.25" customHeight="1" thickBot="1" x14ac:dyDescent="0.3">
      <c r="A19" s="44" t="s">
        <v>93</v>
      </c>
      <c r="B19" s="45" t="s">
        <v>94</v>
      </c>
      <c r="C19" s="68" t="s">
        <v>69</v>
      </c>
      <c r="D19" s="69"/>
      <c r="F19" s="7" t="e">
        <f>IF(#REF!="NO",2, 0)</f>
        <v>#REF!</v>
      </c>
      <c r="H19" t="s">
        <v>16</v>
      </c>
    </row>
    <row r="20" spans="1:9" ht="103.5" customHeight="1" thickBot="1" x14ac:dyDescent="0.3">
      <c r="A20" s="46">
        <f>D16</f>
        <v>18</v>
      </c>
      <c r="B20" s="46">
        <f>(COUNT(D3:D15)*2)</f>
        <v>22</v>
      </c>
      <c r="C20" s="70">
        <f>A20/B20</f>
        <v>0.81818181818181823</v>
      </c>
      <c r="D20" s="71"/>
      <c r="E20" s="8" t="str">
        <f>IF(D20&gt;94.49%,"MEETS (green)",IF(D20&gt;74.49%,"NEEDS ASSISTANCE (yellow)","NEEDS INTERVENTION (red)"))</f>
        <v>NEEDS INTERVENTION (red)</v>
      </c>
      <c r="F20" s="8" t="str">
        <f>IF(E20&gt;94.49%,"MEETS (green)",IF(E20&gt;74.49%,"NEEDS ASSISTANCE (yellow)","NEEDS INTERVENTION (red)"))</f>
        <v>MEETS (green)</v>
      </c>
      <c r="G20" s="8" t="str">
        <f>IF(F20&gt;94.49%,"MEETS (green)",IF(F20&gt;74.49%,"NEEDS ASSISTANCE (yellow)","NEEDS INTERVENTION (red)"))</f>
        <v>MEETS (green)</v>
      </c>
      <c r="H20" s="8" t="str">
        <f>IF(G20&gt;94.49%,"MEETS (green)",IF(G20&gt;74.49%,"NEEDS ASSISTANCE (yellow)","NEEDS INTERVENTION (red)"))</f>
        <v>MEETS (green)</v>
      </c>
      <c r="I20" s="8" t="str">
        <f>IF(H20&gt;94.49%,"MEETS (green)",IF(H20&gt;74.49%,"NEEDS ASSISTANCE (yellow)","NEEDS INTERVENTION (red)"))</f>
        <v>MEETS (green)</v>
      </c>
    </row>
    <row r="21" spans="1:9" ht="22.9" customHeight="1" x14ac:dyDescent="0.3">
      <c r="E21" s="4"/>
      <c r="I21" t="s">
        <v>18</v>
      </c>
    </row>
    <row r="22" spans="1:9" ht="31.9" customHeight="1" x14ac:dyDescent="0.3">
      <c r="A22" s="14" t="s">
        <v>95</v>
      </c>
      <c r="B22" s="12"/>
      <c r="C22" s="12"/>
      <c r="D22" s="12"/>
      <c r="E22" s="4"/>
      <c r="I22" t="s">
        <v>19</v>
      </c>
    </row>
    <row r="23" spans="1:9" ht="29.25" customHeight="1" x14ac:dyDescent="0.25">
      <c r="A23" s="16"/>
      <c r="B23" s="11"/>
      <c r="C23" s="11"/>
      <c r="D23" s="11"/>
      <c r="H23" t="s">
        <v>20</v>
      </c>
    </row>
    <row r="24" spans="1:9" ht="104.25" customHeight="1" x14ac:dyDescent="0.25">
      <c r="A24" s="3"/>
      <c r="B24" s="11"/>
      <c r="C24" s="11"/>
      <c r="D24" s="11"/>
      <c r="H24" t="s">
        <v>21</v>
      </c>
    </row>
    <row r="25" spans="1:9" x14ac:dyDescent="0.25">
      <c r="A25" s="11"/>
      <c r="B25" s="11"/>
      <c r="C25" s="11"/>
      <c r="D25" s="11"/>
      <c r="I25" t="s">
        <v>22</v>
      </c>
    </row>
    <row r="26" spans="1:9" x14ac:dyDescent="0.25">
      <c r="A26" s="3"/>
      <c r="B26" s="11"/>
      <c r="C26" s="11"/>
      <c r="D26" s="11"/>
      <c r="E26" s="12"/>
      <c r="I26" t="s">
        <v>23</v>
      </c>
    </row>
    <row r="27" spans="1:9" ht="30" customHeight="1" x14ac:dyDescent="0.25">
      <c r="A27" s="13"/>
      <c r="B27" s="13"/>
      <c r="C27" s="13"/>
      <c r="D27" s="13"/>
      <c r="E27" s="11"/>
      <c r="I27" t="s">
        <v>24</v>
      </c>
    </row>
    <row r="28" spans="1:9" ht="10.15" customHeight="1" x14ac:dyDescent="0.25">
      <c r="E28" s="11"/>
      <c r="I28" t="s">
        <v>25</v>
      </c>
    </row>
    <row r="29" spans="1:9" ht="30" customHeight="1" x14ac:dyDescent="0.25">
      <c r="E29" s="11"/>
      <c r="I29" t="s">
        <v>26</v>
      </c>
    </row>
    <row r="30" spans="1:9" ht="14.45" customHeight="1" x14ac:dyDescent="0.25">
      <c r="E30" s="11"/>
      <c r="I30" t="s">
        <v>27</v>
      </c>
    </row>
    <row r="31" spans="1:9" ht="65.45" customHeight="1" x14ac:dyDescent="0.25">
      <c r="E31" s="13"/>
      <c r="I31" t="s">
        <v>28</v>
      </c>
    </row>
    <row r="32" spans="1:9" ht="36" x14ac:dyDescent="0.55000000000000004">
      <c r="E32" s="10" t="s">
        <v>62</v>
      </c>
      <c r="I32" t="s">
        <v>29</v>
      </c>
    </row>
    <row r="33" spans="5:9" ht="36" x14ac:dyDescent="0.55000000000000004">
      <c r="E33" s="10" t="s">
        <v>1</v>
      </c>
      <c r="I33" t="s">
        <v>30</v>
      </c>
    </row>
    <row r="34" spans="5:9" ht="36" x14ac:dyDescent="0.55000000000000004">
      <c r="E34" s="10" t="s">
        <v>2</v>
      </c>
      <c r="I34" t="s">
        <v>31</v>
      </c>
    </row>
    <row r="35" spans="5:9" ht="36" x14ac:dyDescent="0.55000000000000004">
      <c r="E35" s="10" t="s">
        <v>3</v>
      </c>
      <c r="I35" t="s">
        <v>32</v>
      </c>
    </row>
    <row r="36" spans="5:9" ht="36" x14ac:dyDescent="0.55000000000000004">
      <c r="E36" s="10" t="s">
        <v>4</v>
      </c>
      <c r="I36" t="s">
        <v>33</v>
      </c>
    </row>
    <row r="37" spans="5:9" ht="36" x14ac:dyDescent="0.55000000000000004">
      <c r="E37" s="10" t="s">
        <v>5</v>
      </c>
      <c r="I37" t="s">
        <v>34</v>
      </c>
    </row>
    <row r="38" spans="5:9" ht="36" x14ac:dyDescent="0.55000000000000004">
      <c r="E38" s="10" t="s">
        <v>6</v>
      </c>
      <c r="I38" t="s">
        <v>35</v>
      </c>
    </row>
    <row r="39" spans="5:9" ht="36" x14ac:dyDescent="0.55000000000000004">
      <c r="E39" s="10" t="s">
        <v>7</v>
      </c>
      <c r="I39" t="s">
        <v>36</v>
      </c>
    </row>
    <row r="40" spans="5:9" ht="36" x14ac:dyDescent="0.55000000000000004">
      <c r="E40" s="10" t="s">
        <v>8</v>
      </c>
      <c r="I40" t="s">
        <v>37</v>
      </c>
    </row>
    <row r="41" spans="5:9" ht="36" x14ac:dyDescent="0.55000000000000004">
      <c r="E41" s="10" t="s">
        <v>9</v>
      </c>
      <c r="I41" t="s">
        <v>38</v>
      </c>
    </row>
    <row r="42" spans="5:9" ht="36" x14ac:dyDescent="0.55000000000000004">
      <c r="E42" s="10" t="s">
        <v>10</v>
      </c>
      <c r="I42" t="s">
        <v>39</v>
      </c>
    </row>
    <row r="43" spans="5:9" ht="36" x14ac:dyDescent="0.55000000000000004">
      <c r="E43" s="10" t="s">
        <v>11</v>
      </c>
      <c r="I43" t="s">
        <v>40</v>
      </c>
    </row>
    <row r="44" spans="5:9" ht="36" x14ac:dyDescent="0.55000000000000004">
      <c r="E44" s="10" t="s">
        <v>12</v>
      </c>
      <c r="I44" t="s">
        <v>41</v>
      </c>
    </row>
    <row r="45" spans="5:9" ht="36" x14ac:dyDescent="0.55000000000000004">
      <c r="E45" s="10" t="s">
        <v>13</v>
      </c>
      <c r="I45" t="s">
        <v>42</v>
      </c>
    </row>
    <row r="46" spans="5:9" ht="36" x14ac:dyDescent="0.55000000000000004">
      <c r="E46" s="10" t="s">
        <v>14</v>
      </c>
      <c r="I46" t="s">
        <v>43</v>
      </c>
    </row>
    <row r="47" spans="5:9" ht="36" x14ac:dyDescent="0.55000000000000004">
      <c r="E47" s="10" t="s">
        <v>15</v>
      </c>
      <c r="I47" t="s">
        <v>44</v>
      </c>
    </row>
    <row r="48" spans="5:9" ht="36" x14ac:dyDescent="0.55000000000000004">
      <c r="E48" s="10" t="s">
        <v>16</v>
      </c>
      <c r="I48" t="s">
        <v>45</v>
      </c>
    </row>
    <row r="49" spans="5:9" ht="36" x14ac:dyDescent="0.55000000000000004">
      <c r="E49" s="10" t="s">
        <v>17</v>
      </c>
      <c r="I49" t="s">
        <v>46</v>
      </c>
    </row>
    <row r="50" spans="5:9" ht="36" x14ac:dyDescent="0.55000000000000004">
      <c r="E50" s="10" t="s">
        <v>18</v>
      </c>
      <c r="I50" t="s">
        <v>47</v>
      </c>
    </row>
    <row r="51" spans="5:9" ht="36" x14ac:dyDescent="0.55000000000000004">
      <c r="E51" s="10" t="s">
        <v>19</v>
      </c>
      <c r="I51" t="s">
        <v>48</v>
      </c>
    </row>
    <row r="52" spans="5:9" ht="36" x14ac:dyDescent="0.55000000000000004">
      <c r="E52" s="10" t="s">
        <v>20</v>
      </c>
      <c r="I52" t="s">
        <v>49</v>
      </c>
    </row>
    <row r="53" spans="5:9" ht="36" x14ac:dyDescent="0.55000000000000004">
      <c r="E53" s="10" t="s">
        <v>21</v>
      </c>
      <c r="I53" t="s">
        <v>50</v>
      </c>
    </row>
    <row r="54" spans="5:9" ht="36" x14ac:dyDescent="0.55000000000000004">
      <c r="E54" s="10" t="s">
        <v>22</v>
      </c>
      <c r="I54" t="s">
        <v>51</v>
      </c>
    </row>
    <row r="55" spans="5:9" ht="36" x14ac:dyDescent="0.55000000000000004">
      <c r="E55" s="10" t="s">
        <v>23</v>
      </c>
      <c r="I55" t="s">
        <v>52</v>
      </c>
    </row>
    <row r="56" spans="5:9" ht="36" x14ac:dyDescent="0.55000000000000004">
      <c r="E56" s="10" t="s">
        <v>24</v>
      </c>
      <c r="I56" t="s">
        <v>53</v>
      </c>
    </row>
    <row r="57" spans="5:9" ht="36" x14ac:dyDescent="0.55000000000000004">
      <c r="E57" s="10" t="s">
        <v>25</v>
      </c>
      <c r="I57" t="s">
        <v>54</v>
      </c>
    </row>
    <row r="58" spans="5:9" ht="36" x14ac:dyDescent="0.55000000000000004">
      <c r="E58" s="10" t="s">
        <v>26</v>
      </c>
      <c r="I58" t="s">
        <v>55</v>
      </c>
    </row>
    <row r="59" spans="5:9" ht="36" x14ac:dyDescent="0.55000000000000004">
      <c r="E59" s="10" t="s">
        <v>27</v>
      </c>
      <c r="I59" t="s">
        <v>56</v>
      </c>
    </row>
    <row r="60" spans="5:9" ht="36" x14ac:dyDescent="0.55000000000000004">
      <c r="E60" s="10" t="s">
        <v>28</v>
      </c>
      <c r="I60" t="s">
        <v>57</v>
      </c>
    </row>
    <row r="61" spans="5:9" ht="36" x14ac:dyDescent="0.55000000000000004">
      <c r="E61" s="10" t="s">
        <v>29</v>
      </c>
      <c r="I61" t="s">
        <v>58</v>
      </c>
    </row>
    <row r="62" spans="5:9" ht="36" x14ac:dyDescent="0.55000000000000004">
      <c r="E62" s="10" t="s">
        <v>30</v>
      </c>
      <c r="I62" t="s">
        <v>59</v>
      </c>
    </row>
    <row r="63" spans="5:9" ht="36" x14ac:dyDescent="0.55000000000000004">
      <c r="E63" s="10" t="s">
        <v>31</v>
      </c>
      <c r="I63" t="s">
        <v>60</v>
      </c>
    </row>
    <row r="64" spans="5:9" ht="36" x14ac:dyDescent="0.55000000000000004">
      <c r="E64" s="10" t="s">
        <v>32</v>
      </c>
      <c r="I64" t="s">
        <v>61</v>
      </c>
    </row>
    <row r="65" spans="5:5" ht="36" x14ac:dyDescent="0.55000000000000004">
      <c r="E65" s="10" t="s">
        <v>33</v>
      </c>
    </row>
    <row r="66" spans="5:5" ht="36" x14ac:dyDescent="0.55000000000000004">
      <c r="E66" s="10" t="s">
        <v>34</v>
      </c>
    </row>
    <row r="67" spans="5:5" ht="36" x14ac:dyDescent="0.55000000000000004">
      <c r="E67" s="10" t="s">
        <v>35</v>
      </c>
    </row>
    <row r="68" spans="5:5" ht="36" x14ac:dyDescent="0.55000000000000004">
      <c r="E68" s="10" t="s">
        <v>36</v>
      </c>
    </row>
    <row r="69" spans="5:5" ht="36" x14ac:dyDescent="0.55000000000000004">
      <c r="E69" s="10" t="s">
        <v>37</v>
      </c>
    </row>
    <row r="70" spans="5:5" ht="36" x14ac:dyDescent="0.55000000000000004">
      <c r="E70" s="10" t="s">
        <v>38</v>
      </c>
    </row>
    <row r="71" spans="5:5" ht="36" x14ac:dyDescent="0.55000000000000004">
      <c r="E71" s="10" t="s">
        <v>39</v>
      </c>
    </row>
    <row r="72" spans="5:5" ht="36" x14ac:dyDescent="0.55000000000000004">
      <c r="E72" s="10" t="s">
        <v>40</v>
      </c>
    </row>
    <row r="73" spans="5:5" ht="36" x14ac:dyDescent="0.55000000000000004">
      <c r="E73" s="10" t="s">
        <v>41</v>
      </c>
    </row>
    <row r="74" spans="5:5" ht="36" x14ac:dyDescent="0.55000000000000004">
      <c r="E74" s="10" t="s">
        <v>42</v>
      </c>
    </row>
    <row r="75" spans="5:5" ht="36" x14ac:dyDescent="0.55000000000000004">
      <c r="E75" s="10" t="s">
        <v>43</v>
      </c>
    </row>
    <row r="76" spans="5:5" ht="36" x14ac:dyDescent="0.55000000000000004">
      <c r="E76" s="10" t="s">
        <v>44</v>
      </c>
    </row>
    <row r="77" spans="5:5" ht="36" x14ac:dyDescent="0.55000000000000004">
      <c r="E77" s="10" t="s">
        <v>45</v>
      </c>
    </row>
    <row r="78" spans="5:5" ht="36" x14ac:dyDescent="0.55000000000000004">
      <c r="E78" s="10" t="s">
        <v>46</v>
      </c>
    </row>
    <row r="79" spans="5:5" ht="36" x14ac:dyDescent="0.55000000000000004">
      <c r="E79" s="10" t="s">
        <v>47</v>
      </c>
    </row>
    <row r="80" spans="5:5" ht="36" x14ac:dyDescent="0.55000000000000004">
      <c r="E80" s="10" t="s">
        <v>48</v>
      </c>
    </row>
    <row r="81" spans="5:5" ht="36" x14ac:dyDescent="0.55000000000000004">
      <c r="E81" s="10" t="s">
        <v>49</v>
      </c>
    </row>
    <row r="82" spans="5:5" ht="36" x14ac:dyDescent="0.55000000000000004">
      <c r="E82" s="10" t="s">
        <v>50</v>
      </c>
    </row>
    <row r="83" spans="5:5" ht="36" x14ac:dyDescent="0.55000000000000004">
      <c r="E83" s="10" t="s">
        <v>51</v>
      </c>
    </row>
    <row r="84" spans="5:5" ht="36" x14ac:dyDescent="0.55000000000000004">
      <c r="E84" s="10" t="s">
        <v>52</v>
      </c>
    </row>
    <row r="85" spans="5:5" ht="36" x14ac:dyDescent="0.55000000000000004">
      <c r="E85" s="10" t="s">
        <v>53</v>
      </c>
    </row>
    <row r="86" spans="5:5" ht="36" x14ac:dyDescent="0.55000000000000004">
      <c r="E86" s="10" t="s">
        <v>54</v>
      </c>
    </row>
    <row r="87" spans="5:5" ht="36" x14ac:dyDescent="0.55000000000000004">
      <c r="E87" s="10" t="s">
        <v>55</v>
      </c>
    </row>
    <row r="88" spans="5:5" ht="36" x14ac:dyDescent="0.55000000000000004">
      <c r="E88" s="10" t="s">
        <v>56</v>
      </c>
    </row>
    <row r="89" spans="5:5" ht="36" x14ac:dyDescent="0.55000000000000004">
      <c r="E89" s="10" t="s">
        <v>57</v>
      </c>
    </row>
    <row r="90" spans="5:5" ht="36" x14ac:dyDescent="0.55000000000000004">
      <c r="E90" s="10" t="s">
        <v>58</v>
      </c>
    </row>
    <row r="91" spans="5:5" ht="36" x14ac:dyDescent="0.55000000000000004">
      <c r="E91" s="10" t="s">
        <v>59</v>
      </c>
    </row>
    <row r="92" spans="5:5" ht="36" x14ac:dyDescent="0.55000000000000004">
      <c r="E92" s="10" t="s">
        <v>60</v>
      </c>
    </row>
    <row r="93" spans="5:5" ht="36" x14ac:dyDescent="0.55000000000000004">
      <c r="E93" s="10"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Results Matrix Part B</vt:lpstr>
      <vt:lpstr>Compliance Matrix Part B</vt:lpstr>
      <vt:lpstr>Sheet2</vt:lpstr>
      <vt:lpstr>Sheet3</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2014-06-04T22:21:09Z</cp:lastPrinted>
  <dcterms:created xsi:type="dcterms:W3CDTF">2013-01-30T13:47:39Z</dcterms:created>
  <dcterms:modified xsi:type="dcterms:W3CDTF">2023-06-06T13:12:51Z</dcterms:modified>
</cp:coreProperties>
</file>