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D92F0EA9-11BF-48B9-8B55-3707E5EF6EC6}" xr6:coauthVersionLast="47" xr6:coauthVersionMax="47" xr10:uidLastSave="{00000000-0000-0000-0000-000000000000}"/>
  <bookViews>
    <workbookView xWindow="3030" yWindow="3030" windowWidth="21600" windowHeight="11265"/>
  </bookViews>
  <sheets>
    <sheet name="Results Matrix Part B" sheetId="1" r:id="rId1"/>
    <sheet name="Compliance Matrix Part B" sheetId="5" r:id="rId2"/>
  </sheets>
  <definedNames>
    <definedName name="_xlnm.Print_Area" localSheetId="1">'Compliance Matrix Part B'!$A$1:$D$23</definedName>
    <definedName name="_xlnm.Print_Area" localSheetId="0">'Results Matrix Part B'!$A$1:$C$30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5" l="1"/>
  <c r="F18" i="5"/>
  <c r="F17" i="5"/>
  <c r="F16" i="5"/>
  <c r="F15" i="5"/>
  <c r="F14" i="5"/>
  <c r="B13" i="5" s="1"/>
  <c r="F13" i="5" s="1"/>
  <c r="D13" i="5" s="1"/>
  <c r="F12" i="5"/>
  <c r="D10" i="5" s="1"/>
  <c r="F11" i="5"/>
  <c r="D12" i="5" s="1"/>
  <c r="F10" i="5"/>
  <c r="D11" i="5" s="1"/>
  <c r="F9" i="5"/>
  <c r="D9" i="5" s="1"/>
  <c r="F8" i="5"/>
  <c r="D8" i="5" s="1"/>
  <c r="F7" i="5"/>
  <c r="D7" i="5" s="1"/>
  <c r="F6" i="5"/>
  <c r="D6" i="5" s="1"/>
  <c r="F5" i="5"/>
  <c r="D5" i="5" s="1"/>
  <c r="F4" i="5"/>
  <c r="D4" i="5" s="1"/>
  <c r="F3" i="5"/>
  <c r="D3" i="5" s="1"/>
  <c r="C7" i="1"/>
  <c r="C9" i="1"/>
  <c r="C14" i="1"/>
  <c r="C16" i="1"/>
  <c r="C11" i="1"/>
  <c r="C4" i="1"/>
  <c r="C15" i="1"/>
  <c r="C13" i="1"/>
  <c r="C12" i="1"/>
  <c r="C8" i="1"/>
  <c r="C6" i="1"/>
  <c r="A22" i="1" s="1"/>
  <c r="C5" i="1"/>
  <c r="D4" i="1"/>
  <c r="D5" i="1"/>
  <c r="D6" i="1"/>
  <c r="D7" i="1"/>
  <c r="D8" i="1"/>
  <c r="D9" i="1"/>
  <c r="D11" i="1"/>
  <c r="D12" i="1"/>
  <c r="D13" i="1"/>
  <c r="D14" i="1"/>
  <c r="D15" i="1"/>
  <c r="D16" i="1"/>
  <c r="D17" i="1"/>
  <c r="E20" i="1"/>
  <c r="E21" i="1"/>
  <c r="D24" i="1"/>
  <c r="E24" i="1"/>
  <c r="F24" i="1" s="1"/>
  <c r="E20" i="5"/>
  <c r="F20" i="5" s="1"/>
  <c r="G20" i="5" s="1"/>
  <c r="H20" i="5" s="1"/>
  <c r="I20" i="5" s="1"/>
  <c r="D16" i="5" l="1"/>
  <c r="A20" i="5" s="1"/>
  <c r="B20" i="5"/>
  <c r="A24" i="1" s="1"/>
  <c r="B22" i="1"/>
  <c r="C22" i="1" s="1"/>
  <c r="B24" i="1" l="1"/>
  <c r="C24" i="1" s="1"/>
  <c r="A26" i="1" s="1"/>
  <c r="B26" i="1" s="1"/>
  <c r="C20" i="5"/>
</calcChain>
</file>

<file path=xl/sharedStrings.xml><?xml version="1.0" encoding="utf-8"?>
<sst xmlns="http://schemas.openxmlformats.org/spreadsheetml/2006/main" count="314" uniqueCount="111">
  <si>
    <t>Performance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</si>
  <si>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</si>
  <si>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</si>
  <si>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</si>
  <si>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</si>
  <si>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</si>
  <si>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</si>
  <si>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</si>
  <si>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</si>
  <si>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</si>
  <si>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</si>
  <si>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</si>
  <si>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</si>
  <si>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</si>
  <si>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</si>
  <si>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</si>
  <si>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</si>
  <si>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</si>
  <si>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</si>
  <si>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</si>
  <si>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</si>
  <si>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</si>
  <si>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</si>
  <si>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</si>
  <si>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</si>
  <si>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</si>
  <si>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</si>
  <si>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</si>
  <si>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</si>
  <si>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</si>
  <si>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</si>
  <si>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</si>
  <si>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</si>
  <si>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</si>
  <si>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</si>
  <si>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</si>
  <si>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</si>
  <si>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</si>
  <si>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</si>
  <si>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</si>
  <si>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</si>
  <si>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</si>
  <si>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</si>
  <si>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</si>
  <si>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</si>
  <si>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</si>
  <si>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</si>
  <si>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</si>
  <si>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</si>
  <si>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</si>
  <si>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</si>
  <si>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</si>
  <si>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</si>
  <si>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</si>
  <si>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</si>
  <si>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</si>
  <si>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</si>
  <si>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</si>
  <si>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</si>
  <si>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</si>
  <si>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</si>
  <si>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</si>
  <si>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[select STATE]</t>
  </si>
  <si>
    <t>Score</t>
  </si>
  <si>
    <t>Percentage of 4th and 8th Grade Children with Disabilities Participating in Regular State Assessment</t>
  </si>
  <si>
    <t>(Placeholder for FFY 2013)</t>
  </si>
  <si>
    <t>Results Total  Points Available</t>
  </si>
  <si>
    <t xml:space="preserve">Results Points Earned </t>
  </si>
  <si>
    <t>Results Performance</t>
  </si>
  <si>
    <t>Compliance Performance</t>
  </si>
  <si>
    <t>Compliance Total  Points Available</t>
  </si>
  <si>
    <t>Reading Component Elements</t>
  </si>
  <si>
    <t>Math Component Elements</t>
  </si>
  <si>
    <r>
      <t xml:space="preserve">Compliance Points Earned </t>
    </r>
    <r>
      <rPr>
        <b/>
        <vertAlign val="superscript"/>
        <sz val="26"/>
        <color indexed="8"/>
        <rFont val="Times New Roman"/>
        <family val="1"/>
      </rPr>
      <t>2</t>
    </r>
  </si>
  <si>
    <t>2. Review the Part B Compliance Matrix for a breakdown of compliance points earned.</t>
  </si>
  <si>
    <r>
      <t>Part B Compliance Indicator</t>
    </r>
    <r>
      <rPr>
        <b/>
        <vertAlign val="superscript"/>
        <sz val="26"/>
        <color indexed="8"/>
        <rFont val="Times New Roman"/>
        <family val="1"/>
      </rPr>
      <t>1</t>
    </r>
  </si>
  <si>
    <t>Full Correction of Findings of Noncompliance Identified in FFY 2011</t>
  </si>
  <si>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</si>
  <si>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t>Y</t>
  </si>
  <si>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</si>
  <si>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r>
      <t xml:space="preserve">Indicator 10: </t>
    </r>
    <r>
      <rPr>
        <sz val="22"/>
        <color indexed="8"/>
        <rFont val="Times New Roman"/>
        <family val="1"/>
      </rPr>
      <t xml:space="preserve">Disproportionate representation of racial and ethnic groups in specific disability categories due to inappropriate identification. </t>
    </r>
  </si>
  <si>
    <r>
      <t xml:space="preserve">Indicator 11: </t>
    </r>
    <r>
      <rPr>
        <sz val="22"/>
        <color indexed="8"/>
        <rFont val="Times New Roman"/>
        <family val="1"/>
      </rPr>
      <t>Timely initial evaluation</t>
    </r>
  </si>
  <si>
    <r>
      <t xml:space="preserve">Indicator 12: </t>
    </r>
    <r>
      <rPr>
        <sz val="22"/>
        <color indexed="8"/>
        <rFont val="Times New Roman"/>
        <family val="1"/>
      </rPr>
      <t xml:space="preserve"> IEP developed and implemented by third birthday</t>
    </r>
  </si>
  <si>
    <r>
      <t xml:space="preserve">Indicator 13: </t>
    </r>
    <r>
      <rPr>
        <sz val="22"/>
        <color indexed="8"/>
        <rFont val="Times New Roman"/>
        <family val="1"/>
      </rPr>
      <t xml:space="preserve">Secondary transition </t>
    </r>
  </si>
  <si>
    <r>
      <t xml:space="preserve">Indicator 15: </t>
    </r>
    <r>
      <rPr>
        <sz val="22"/>
        <color indexed="8"/>
        <rFont val="Times New Roman"/>
        <family val="1"/>
      </rPr>
      <t>Timely correction</t>
    </r>
  </si>
  <si>
    <r>
      <t xml:space="preserve">Indicator 20: </t>
    </r>
    <r>
      <rPr>
        <sz val="22"/>
        <color indexed="8"/>
        <rFont val="Times New Roman"/>
        <family val="1"/>
      </rPr>
      <t xml:space="preserve"> Timely and accurate State-reported data</t>
    </r>
  </si>
  <si>
    <t>Timely State Complaint Decisions</t>
  </si>
  <si>
    <t>Timely Due Process Hearing Decisions</t>
  </si>
  <si>
    <t>Longstanding Noncompliance</t>
  </si>
  <si>
    <t>Special Conditions</t>
  </si>
  <si>
    <t>NONE</t>
  </si>
  <si>
    <t>Uncorrected identified noncompliance</t>
  </si>
  <si>
    <t>Total Compliance Score</t>
  </si>
  <si>
    <t>Points Earned</t>
  </si>
  <si>
    <t>Total Possible Points</t>
  </si>
  <si>
    <t>1. The complete language for each indicator is located on page one of the State's Part B FFY 2012 SPP/APR Response Table.</t>
  </si>
  <si>
    <t>N/A</t>
  </si>
  <si>
    <t>N</t>
  </si>
  <si>
    <t>YES 5 OR MORE YRS</t>
  </si>
  <si>
    <t>Part B Results Driven Accountability Matrix:  2014</t>
  </si>
  <si>
    <t>Percentage of 4th and 8th Grade Children with Disabilities Participating in Regular Statewide Assessments</t>
  </si>
  <si>
    <t>Proficiency Gap for 4th and 8th Grade Children with Disabilities on Regular Statewide Assessments</t>
  </si>
  <si>
    <t>Percentage of 4th Grade Children with Disabilities Scoring at Basic or Above on the National Assessment of Educational Progress</t>
  </si>
  <si>
    <t>Percentage of 4th Grade Children with Disabilities Excluded from Testing on the National Assessment of Educational Progress</t>
  </si>
  <si>
    <t>Percentage of 8th Grade Children with Disabilities Scoring at Basic or Above on the National Assessment of Educational Progress</t>
  </si>
  <si>
    <t>Percentage of 8th Grade Children with Disabilities Excluded from Testing on the National Assessment of Educational Progress</t>
  </si>
  <si>
    <r>
      <t>Graduation Component Elements</t>
    </r>
    <r>
      <rPr>
        <b/>
        <vertAlign val="superscript"/>
        <sz val="26"/>
        <color indexed="8"/>
        <rFont val="Times New Roman"/>
        <family val="1"/>
      </rPr>
      <t>1</t>
    </r>
  </si>
  <si>
    <r>
      <t>Results Driven Accountability Percentage and Determination</t>
    </r>
    <r>
      <rPr>
        <b/>
        <vertAlign val="superscript"/>
        <sz val="36"/>
        <color indexed="8"/>
        <rFont val="Calibri"/>
        <family val="2"/>
      </rPr>
      <t>3</t>
    </r>
  </si>
  <si>
    <t>1.  The Department is committed to using graduation data in determinations but identified potential discrepancies between States with respect to what is included as a  regular high school diploma for children with disabilities, as reported to the Department. To ensure that States are treated equitably, we will work with States to address these discrepancies and plan to use graduation data in the 2015 Part B determinations.</t>
  </si>
  <si>
    <t>3.  Review "How the Department Made Determinations under Section 616(d) of the Individuals with Disabilities Education Act in 2014:  Part B" for a detailed description of how the Compliance Performance Percentage, Results Performance Percentage and the Results Driven Accountability Percentage and Determination were calculated.</t>
  </si>
  <si>
    <t xml:space="preserve">Part B Compliance Matrix:  2014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</si>
</sst>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23" x14ac:knownFonts="1">
    <font>
      <sz val="11"/>
      <color theme="1"/>
      <name val="Calibri"/>
      <family val="2"/>
      <scheme val="minor"/>
    </font>
    <font>
      <b/>
      <vertAlign val="superscript"/>
      <sz val="26"/>
      <color indexed="8"/>
      <name val="Times New Roman"/>
      <family val="1"/>
    </font>
    <font>
      <b/>
      <vertAlign val="superscript"/>
      <sz val="36"/>
      <color indexed="8"/>
      <name val="Calibri"/>
      <family val="2"/>
    </font>
    <font>
      <sz val="22"/>
      <color indexed="8"/>
      <name val="Times New Roman"/>
      <family val="1"/>
    </font>
    <font>
      <u/>
      <sz val="11"/>
      <color theme="10"/>
      <name val="Calibri"/>
      <family val="2"/>
      <scheme val="minor"/>
    </font>
    <font>
      <sz val="14"/>
      <color theme="1"/>
      <name val="Times New Roman"/>
      <family val="1"/>
    </font>
    <font>
      <b/>
      <sz val="22"/>
      <color theme="1"/>
      <name val="Times New Roman"/>
      <family val="1"/>
    </font>
    <font>
      <sz val="22"/>
      <color theme="0" tint="-0.249977111117893"/>
      <name val="Calibri"/>
      <family val="2"/>
      <scheme val="minor"/>
    </font>
    <font>
      <b/>
      <sz val="22"/>
      <color rgb="FF000000"/>
      <name val="Times New Roman"/>
      <family val="1"/>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sz val="20"/>
      <color theme="1"/>
      <name val="Times New Roman"/>
      <family val="1"/>
    </font>
    <font>
      <b/>
      <sz val="26"/>
      <color theme="1"/>
      <name val="Times New Roman"/>
      <family val="1"/>
    </font>
    <font>
      <sz val="22"/>
      <color theme="1"/>
      <name val="Times New Roman"/>
      <family val="1"/>
    </font>
    <font>
      <b/>
      <sz val="28"/>
      <color theme="1"/>
      <name val="Calibri"/>
      <family val="2"/>
      <scheme val="minor"/>
    </font>
    <font>
      <sz val="22"/>
      <color rgb="FF000000"/>
      <name val="Times New Roman"/>
      <family val="1"/>
    </font>
    <font>
      <sz val="22"/>
      <color theme="0" tint="-0.249977111117893"/>
      <name val="Times New Roman"/>
      <family val="1"/>
    </font>
    <font>
      <b/>
      <sz val="30"/>
      <color theme="1"/>
      <name val="Times New Roman"/>
      <family val="1"/>
    </font>
    <font>
      <u/>
      <sz val="20"/>
      <color theme="10"/>
      <name val="Calibri"/>
      <family val="2"/>
      <scheme val="minor"/>
    </font>
    <font>
      <b/>
      <sz val="36"/>
      <color theme="1"/>
      <name val="Calibri"/>
      <family val="2"/>
      <scheme val="minor"/>
    </font>
  </fonts>
  <fills count="7">
    <fill>
      <patternFill patternType="none"/>
    </fill>
    <fill>
      <patternFill patternType="gray125"/>
    </fill>
    <fill>
      <patternFill patternType="solid">
        <fgColor rgb="FF00B05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24994659260841701"/>
        <bgColor indexed="64"/>
      </patternFill>
    </fill>
    <fill>
      <gradientFill degree="90">
        <stop position="0">
          <color theme="0"/>
        </stop>
        <stop position="1">
          <color theme="4"/>
        </stop>
      </gradientFill>
    </fill>
  </fills>
  <borders count="1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thick">
        <color indexed="64"/>
      </right>
      <top style="thick">
        <color indexed="64"/>
      </top>
      <bottom style="thick">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ck">
        <color indexed="64"/>
      </top>
      <bottom/>
      <diagonal/>
    </border>
  </borders>
  <cellStyleXfs count="2">
    <xf numFmtId="0" fontId="0" fillId="0" borderId="0"/>
    <xf numFmtId="0" fontId="4" fillId="0" borderId="0" applyNumberFormat="0" applyFill="0" applyBorder="0" applyAlignment="0" applyProtection="0"/>
  </cellStyleXfs>
  <cellXfs count="76">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5" fillId="0" borderId="0" xfId="0" applyFont="1"/>
    <xf numFmtId="0" fontId="6" fillId="2" borderId="1" xfId="0" applyFont="1" applyFill="1" applyBorder="1" applyAlignment="1">
      <alignment horizontal="center" vertical="center" wrapText="1"/>
    </xf>
    <xf numFmtId="168" fontId="7" fillId="3" borderId="1" xfId="0" applyNumberFormat="1" applyFont="1" applyFill="1" applyBorder="1" applyAlignment="1">
      <alignment horizontal="center" vertical="center" wrapText="1"/>
    </xf>
    <xf numFmtId="168" fontId="7" fillId="3" borderId="1" xfId="0" applyNumberFormat="1" applyFont="1" applyFill="1" applyBorder="1" applyAlignment="1" applyProtection="1">
      <alignment horizontal="center" vertical="center" wrapText="1"/>
    </xf>
    <xf numFmtId="0" fontId="6" fillId="0" borderId="1" xfId="0" applyFont="1" applyBorder="1" applyAlignment="1">
      <alignment horizontal="center" vertical="center"/>
    </xf>
    <xf numFmtId="10" fontId="6" fillId="0" borderId="1" xfId="0" applyNumberFormat="1" applyFont="1" applyBorder="1" applyAlignment="1">
      <alignment horizontal="center" vertical="center"/>
    </xf>
    <xf numFmtId="49" fontId="8" fillId="0" borderId="1" xfId="0" applyNumberFormat="1" applyFont="1" applyBorder="1" applyAlignment="1">
      <alignment vertical="center" wrapText="1"/>
    </xf>
    <xf numFmtId="10" fontId="6" fillId="2" borderId="1" xfId="0" applyNumberFormat="1" applyFont="1" applyFill="1" applyBorder="1" applyAlignment="1">
      <alignment horizontal="center" vertical="center" wrapText="1"/>
    </xf>
    <xf numFmtId="0" fontId="9" fillId="3" borderId="2" xfId="0" applyFont="1" applyFill="1" applyBorder="1" applyAlignment="1">
      <alignment vertical="center"/>
    </xf>
    <xf numFmtId="0" fontId="10"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1" fillId="0" borderId="0" xfId="0" applyFont="1" applyAlignment="1">
      <alignment horizontal="left" vertical="center"/>
    </xf>
    <xf numFmtId="0" fontId="12" fillId="3" borderId="1" xfId="0" applyFont="1" applyFill="1" applyBorder="1" applyAlignment="1">
      <alignment horizontal="center" vertical="center"/>
    </xf>
    <xf numFmtId="0" fontId="13" fillId="0" borderId="0" xfId="0" applyFont="1" applyAlignment="1">
      <alignment vertical="top"/>
    </xf>
    <xf numFmtId="10" fontId="8" fillId="0" borderId="1" xfId="0" applyNumberFormat="1" applyFont="1" applyBorder="1" applyAlignment="1" applyProtection="1">
      <alignment horizontal="center" vertical="center" wrapText="1"/>
      <protection locked="0"/>
    </xf>
    <xf numFmtId="0" fontId="12" fillId="3" borderId="1" xfId="0" applyFont="1" applyFill="1" applyBorder="1" applyAlignment="1" applyProtection="1">
      <alignment horizontal="center" vertical="center"/>
    </xf>
    <xf numFmtId="0" fontId="14" fillId="0" borderId="0" xfId="0" applyFont="1" applyAlignment="1">
      <alignment horizontal="center" vertical="center"/>
    </xf>
    <xf numFmtId="0" fontId="0" fillId="0" borderId="0" xfId="0" applyAlignment="1">
      <alignment horizontal="left"/>
    </xf>
    <xf numFmtId="0" fontId="6" fillId="2" borderId="0" xfId="0" applyFont="1" applyFill="1" applyBorder="1" applyAlignment="1">
      <alignment horizontal="center" vertical="center" wrapText="1"/>
    </xf>
    <xf numFmtId="0" fontId="14" fillId="0" borderId="1" xfId="0" applyFont="1" applyBorder="1" applyAlignment="1">
      <alignment horizontal="center" vertical="center"/>
    </xf>
    <xf numFmtId="0" fontId="12" fillId="3" borderId="1" xfId="0" applyFont="1" applyFill="1" applyBorder="1" applyAlignment="1" applyProtection="1">
      <alignment horizontal="center" vertical="center"/>
      <protection locked="0"/>
    </xf>
    <xf numFmtId="0" fontId="15" fillId="3" borderId="3" xfId="0" applyFont="1" applyFill="1" applyBorder="1" applyAlignment="1" applyProtection="1">
      <alignment horizontal="center" vertical="center"/>
      <protection locked="0"/>
    </xf>
    <xf numFmtId="0" fontId="15" fillId="3" borderId="3" xfId="0" applyFont="1" applyFill="1" applyBorder="1" applyAlignment="1" applyProtection="1">
      <alignment horizontal="center" vertical="center" wrapText="1"/>
      <protection locked="0"/>
    </xf>
    <xf numFmtId="0" fontId="15" fillId="3" borderId="4" xfId="0" applyFont="1" applyFill="1" applyBorder="1" applyAlignment="1" applyProtection="1">
      <alignment horizontal="center" vertical="center"/>
      <protection locked="0"/>
    </xf>
    <xf numFmtId="0" fontId="15" fillId="3" borderId="4" xfId="0" applyFont="1" applyFill="1" applyBorder="1" applyAlignment="1" applyProtection="1">
      <alignment horizontal="center" vertical="center" wrapText="1"/>
      <protection locked="0"/>
    </xf>
    <xf numFmtId="0" fontId="16" fillId="0" borderId="4" xfId="0" applyFont="1" applyBorder="1" applyAlignment="1">
      <alignment horizontal="center" vertical="center"/>
    </xf>
    <xf numFmtId="0" fontId="5" fillId="0" borderId="4" xfId="0" applyFont="1" applyBorder="1"/>
    <xf numFmtId="0" fontId="6" fillId="0" borderId="4" xfId="0" applyFont="1" applyBorder="1" applyAlignment="1">
      <alignment horizontal="center" vertical="center"/>
    </xf>
    <xf numFmtId="10" fontId="6" fillId="0" borderId="4" xfId="0" applyNumberFormat="1" applyFont="1" applyBorder="1" applyAlignment="1">
      <alignment horizontal="center" vertical="center"/>
    </xf>
    <xf numFmtId="10" fontId="17" fillId="0" borderId="1" xfId="0" applyNumberFormat="1" applyFont="1" applyFill="1" applyBorder="1" applyAlignment="1" applyProtection="1">
      <alignment horizontal="center" vertical="center"/>
    </xf>
    <xf numFmtId="49" fontId="18" fillId="0" borderId="1" xfId="0" applyNumberFormat="1" applyFont="1" applyBorder="1" applyAlignment="1">
      <alignment vertical="center" wrapText="1"/>
    </xf>
    <xf numFmtId="0" fontId="13" fillId="0" borderId="0" xfId="0" applyFont="1" applyAlignment="1">
      <alignment vertical="center"/>
    </xf>
    <xf numFmtId="0" fontId="9" fillId="3" borderId="5" xfId="0" applyFont="1" applyFill="1" applyBorder="1" applyAlignment="1">
      <alignment vertical="center"/>
    </xf>
    <xf numFmtId="0" fontId="12" fillId="3" borderId="1" xfId="0" applyFont="1" applyFill="1" applyBorder="1" applyAlignment="1">
      <alignment horizontal="center" vertical="top" wrapText="1"/>
    </xf>
    <xf numFmtId="0" fontId="8" fillId="0" borderId="1" xfId="0" applyFont="1" applyBorder="1" applyAlignment="1" applyProtection="1">
      <alignment horizontal="center" vertical="center"/>
      <protection locked="0"/>
    </xf>
    <xf numFmtId="168" fontId="7" fillId="3" borderId="1" xfId="0" applyNumberFormat="1" applyFont="1" applyFill="1" applyBorder="1" applyAlignment="1">
      <alignment horizontal="center" vertical="center"/>
    </xf>
    <xf numFmtId="0" fontId="8" fillId="0" borderId="1" xfId="0" applyFont="1" applyBorder="1" applyAlignment="1">
      <alignment horizontal="left" vertical="center" wrapText="1"/>
    </xf>
    <xf numFmtId="168" fontId="19" fillId="3"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pplyProtection="1">
      <alignment horizontal="center" vertical="center" wrapText="1"/>
      <protection locked="0"/>
    </xf>
    <xf numFmtId="0" fontId="7"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168" fontId="7" fillId="3" borderId="1" xfId="0" applyNumberFormat="1" applyFont="1" applyFill="1" applyBorder="1" applyAlignment="1">
      <alignment vertical="center" wrapText="1"/>
    </xf>
    <xf numFmtId="0" fontId="6" fillId="0" borderId="1" xfId="0" applyFont="1" applyFill="1" applyBorder="1" applyAlignment="1">
      <alignment horizontal="center" vertical="center" wrapText="1"/>
    </xf>
    <xf numFmtId="0" fontId="16" fillId="0" borderId="0" xfId="0" applyFont="1" applyAlignment="1">
      <alignment horizontal="center" vertical="center"/>
    </xf>
    <xf numFmtId="0" fontId="15" fillId="3" borderId="1" xfId="0" applyFont="1" applyFill="1" applyBorder="1" applyAlignment="1">
      <alignment horizontal="center" vertical="center"/>
    </xf>
    <xf numFmtId="0" fontId="15" fillId="3" borderId="1" xfId="0" applyFont="1" applyFill="1" applyBorder="1" applyAlignment="1">
      <alignment horizontal="center" vertical="center" wrapText="1"/>
    </xf>
    <xf numFmtId="0" fontId="6" fillId="0" borderId="4" xfId="0" applyFont="1" applyBorder="1" applyAlignment="1" applyProtection="1">
      <alignment horizontal="center" vertical="center"/>
    </xf>
    <xf numFmtId="0" fontId="20" fillId="3" borderId="6" xfId="0" applyFont="1" applyFill="1" applyBorder="1" applyAlignment="1" applyProtection="1">
      <alignment horizontal="right" vertical="center"/>
    </xf>
    <xf numFmtId="0" fontId="6" fillId="0" borderId="1" xfId="0" applyFont="1" applyBorder="1" applyAlignment="1" applyProtection="1">
      <alignment horizontal="center" vertical="center"/>
    </xf>
    <xf numFmtId="0" fontId="6" fillId="0" borderId="1" xfId="0" applyNumberFormat="1" applyFont="1" applyBorder="1" applyAlignment="1" applyProtection="1">
      <alignment horizontal="center" vertical="center"/>
    </xf>
    <xf numFmtId="0" fontId="12" fillId="5" borderId="1" xfId="0" applyFont="1" applyFill="1" applyBorder="1" applyAlignment="1" applyProtection="1">
      <alignment horizontal="center" vertical="center" wrapText="1"/>
    </xf>
    <xf numFmtId="0" fontId="21" fillId="0" borderId="0" xfId="1" applyFont="1" applyAlignment="1">
      <alignment horizontal="left" vertical="center"/>
    </xf>
    <xf numFmtId="0" fontId="22" fillId="6" borderId="6" xfId="0" applyFont="1" applyFill="1" applyBorder="1" applyAlignment="1">
      <alignment horizontal="center" vertical="center"/>
    </xf>
    <xf numFmtId="0" fontId="17" fillId="6" borderId="2" xfId="0" applyFont="1" applyFill="1" applyBorder="1" applyAlignment="1">
      <alignment horizontal="center" vertical="center"/>
    </xf>
    <xf numFmtId="0" fontId="17" fillId="6" borderId="5" xfId="0" applyFont="1" applyFill="1" applyBorder="1" applyAlignment="1">
      <alignment horizontal="center" vertical="center"/>
    </xf>
    <xf numFmtId="0" fontId="17" fillId="0" borderId="6" xfId="0" applyFont="1" applyBorder="1" applyAlignment="1" applyProtection="1">
      <alignment horizontal="center" vertical="center"/>
    </xf>
    <xf numFmtId="0" fontId="17" fillId="0" borderId="5" xfId="0" applyFont="1" applyBorder="1" applyAlignment="1" applyProtection="1">
      <alignment horizontal="center" vertical="center"/>
    </xf>
    <xf numFmtId="0" fontId="20" fillId="3" borderId="7" xfId="0" applyFont="1" applyFill="1" applyBorder="1" applyAlignment="1" applyProtection="1">
      <alignment horizontal="center" vertical="center"/>
      <protection locked="0"/>
    </xf>
    <xf numFmtId="0" fontId="20" fillId="3" borderId="8" xfId="0" applyFont="1" applyFill="1" applyBorder="1" applyAlignment="1" applyProtection="1">
      <alignment horizontal="center" vertical="center"/>
      <protection locked="0"/>
    </xf>
    <xf numFmtId="0" fontId="20" fillId="3" borderId="9" xfId="0" applyFont="1" applyFill="1" applyBorder="1" applyAlignment="1" applyProtection="1">
      <alignment horizontal="center" vertical="center"/>
      <protection locked="0"/>
    </xf>
    <xf numFmtId="0" fontId="20" fillId="3" borderId="10" xfId="0" applyFont="1" applyFill="1" applyBorder="1" applyAlignment="1" applyProtection="1">
      <alignment horizontal="center" vertical="center"/>
    </xf>
    <xf numFmtId="0" fontId="20" fillId="3" borderId="11" xfId="0" applyFont="1" applyFill="1" applyBorder="1" applyAlignment="1" applyProtection="1">
      <alignment horizontal="center" vertical="center"/>
    </xf>
    <xf numFmtId="0" fontId="20" fillId="3" borderId="12" xfId="0" applyFont="1" applyFill="1" applyBorder="1" applyAlignment="1" applyProtection="1">
      <alignment horizontal="center" vertical="center"/>
    </xf>
    <xf numFmtId="10" fontId="13" fillId="0" borderId="13" xfId="0" applyNumberFormat="1" applyFont="1" applyFill="1" applyBorder="1" applyAlignment="1" applyProtection="1">
      <alignment horizontal="left" vertical="center" wrapText="1"/>
    </xf>
    <xf numFmtId="0" fontId="11" fillId="0" borderId="0" xfId="0" applyFont="1" applyAlignment="1">
      <alignment horizontal="left" vertical="center" wrapText="1"/>
    </xf>
    <xf numFmtId="0" fontId="15" fillId="3" borderId="6" xfId="0" applyFont="1" applyFill="1" applyBorder="1" applyAlignment="1">
      <alignment horizontal="center" vertical="center" wrapText="1"/>
    </xf>
    <xf numFmtId="0" fontId="15" fillId="3" borderId="5" xfId="0" applyFont="1" applyFill="1" applyBorder="1" applyAlignment="1">
      <alignment horizontal="center" vertical="center" wrapText="1"/>
    </xf>
    <xf numFmtId="10" fontId="6" fillId="0" borderId="6" xfId="0" applyNumberFormat="1" applyFont="1" applyBorder="1" applyAlignment="1">
      <alignment horizontal="center" vertical="center"/>
    </xf>
    <xf numFmtId="10" fontId="6" fillId="0" borderId="5" xfId="0" applyNumberFormat="1" applyFont="1" applyBorder="1" applyAlignment="1">
      <alignment horizontal="center" vertical="center"/>
    </xf>
  </cellXfs>
  <cellStyles count="2">
    <cellStyle name="Hyperlink" xfId="1" builtinId="8"/>
    <cellStyle name="Normal" xfId="0" builtinId="0"/>
  </cellStyles>
  <dxfs count="25">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FF00"/>
        </patternFill>
      </fill>
    </dxf>
    <dxf>
      <fill>
        <patternFill>
          <bgColor rgb="FF00B050"/>
        </patternFill>
      </fill>
    </dxf>
    <dxf>
      <fill>
        <patternFill>
          <bgColor rgb="FFFF0000"/>
        </patternFill>
      </fill>
    </dxf>
    <dxf>
      <font>
        <color rgb="FF9C6500"/>
      </font>
      <fill>
        <patternFill>
          <bgColor rgb="FFFFEB9C"/>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0</xdr:colOff>
      <xdr:row>20</xdr:row>
      <xdr:rowOff>0</xdr:rowOff>
    </xdr:from>
    <xdr:ext cx="949859" cy="272341"/>
    <xdr:sp macro="" textlink="">
      <xdr:nvSpPr>
        <xdr:cNvPr id="3" name="TextBox 2">
          <a:extLst>
            <a:ext uri="{FF2B5EF4-FFF2-40B4-BE49-F238E27FC236}">
              <a16:creationId xmlns:a16="http://schemas.microsoft.com/office/drawing/2014/main" id="{5E7BECBB-FA73-F3E0-3163-DC93966F6D1F}"/>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8D1FF238-0339-C218-9234-1D9B85DBBBC9}"/>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8AF7AFB0-BD05-70C4-8D1E-6913AC6B6163}"/>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21F6D8BA-5063-680F-9B89-3D584C00BB99}"/>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623D3734-A8C6-14A0-82A2-0167F9145273}"/>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415289</xdr:colOff>
      <xdr:row>17</xdr:row>
      <xdr:rowOff>0</xdr:rowOff>
    </xdr:from>
    <xdr:ext cx="947127" cy="272341"/>
    <xdr:sp macro="" textlink="">
      <xdr:nvSpPr>
        <xdr:cNvPr id="2" name="TextBox 1">
          <a:extLst>
            <a:ext uri="{FF2B5EF4-FFF2-40B4-BE49-F238E27FC236}">
              <a16:creationId xmlns:a16="http://schemas.microsoft.com/office/drawing/2014/main" id="{989F73B5-A3A1-79D8-9E5F-ACEDECDEC558}"/>
            </a:ext>
          </a:extLst>
        </xdr:cNvPr>
        <xdr:cNvSpPr txBox="1"/>
      </xdr:nvSpPr>
      <xdr:spPr>
        <a:xfrm>
          <a:off x="12816839" y="17640300"/>
          <a:ext cx="947127"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426084</xdr:colOff>
      <xdr:row>17</xdr:row>
      <xdr:rowOff>0</xdr:rowOff>
    </xdr:from>
    <xdr:ext cx="953434" cy="272341"/>
    <xdr:sp macro="" textlink="">
      <xdr:nvSpPr>
        <xdr:cNvPr id="3" name="TextBox 2">
          <a:extLst>
            <a:ext uri="{FF2B5EF4-FFF2-40B4-BE49-F238E27FC236}">
              <a16:creationId xmlns:a16="http://schemas.microsoft.com/office/drawing/2014/main" id="{7F29A2D8-7BB8-36E3-5A4D-79C66AD64B7A}"/>
            </a:ext>
          </a:extLst>
        </xdr:cNvPr>
        <xdr:cNvSpPr txBox="1"/>
      </xdr:nvSpPr>
      <xdr:spPr>
        <a:xfrm>
          <a:off x="426084" y="17640300"/>
          <a:ext cx="953434"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426084</xdr:colOff>
      <xdr:row>17</xdr:row>
      <xdr:rowOff>0</xdr:rowOff>
    </xdr:from>
    <xdr:ext cx="953434" cy="272341"/>
    <xdr:sp macro="" textlink="">
      <xdr:nvSpPr>
        <xdr:cNvPr id="4" name="TextBox 3">
          <a:extLst>
            <a:ext uri="{FF2B5EF4-FFF2-40B4-BE49-F238E27FC236}">
              <a16:creationId xmlns:a16="http://schemas.microsoft.com/office/drawing/2014/main" id="{5EE08E64-2BDD-0463-6A20-5C02621A78EB}"/>
            </a:ext>
          </a:extLst>
        </xdr:cNvPr>
        <xdr:cNvSpPr txBox="1"/>
      </xdr:nvSpPr>
      <xdr:spPr>
        <a:xfrm>
          <a:off x="426084" y="17640300"/>
          <a:ext cx="953434"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436879</xdr:colOff>
      <xdr:row>17</xdr:row>
      <xdr:rowOff>0</xdr:rowOff>
    </xdr:from>
    <xdr:ext cx="942655" cy="272341"/>
    <xdr:sp macro="" textlink="">
      <xdr:nvSpPr>
        <xdr:cNvPr id="5" name="TextBox 4">
          <a:extLst>
            <a:ext uri="{FF2B5EF4-FFF2-40B4-BE49-F238E27FC236}">
              <a16:creationId xmlns:a16="http://schemas.microsoft.com/office/drawing/2014/main" id="{48E751D8-8E1E-6A36-AAFB-1C5BCFD4BA03}"/>
            </a:ext>
          </a:extLst>
        </xdr:cNvPr>
        <xdr:cNvSpPr txBox="1"/>
      </xdr:nvSpPr>
      <xdr:spPr>
        <a:xfrm>
          <a:off x="7713979" y="17640300"/>
          <a:ext cx="942655"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17777" cy="272341"/>
    <xdr:sp macro="" textlink="">
      <xdr:nvSpPr>
        <xdr:cNvPr id="6" name="TextBox 5">
          <a:extLst>
            <a:ext uri="{FF2B5EF4-FFF2-40B4-BE49-F238E27FC236}">
              <a16:creationId xmlns:a16="http://schemas.microsoft.com/office/drawing/2014/main" id="{79D2BA04-77C0-4338-1813-C1BA00D96EE9}"/>
            </a:ext>
          </a:extLst>
        </xdr:cNvPr>
        <xdr:cNvSpPr txBox="1"/>
      </xdr:nvSpPr>
      <xdr:spPr>
        <a:xfrm>
          <a:off x="9953625" y="17640300"/>
          <a:ext cx="917777"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00"/>
  <sheetViews>
    <sheetView tabSelected="1" zoomScale="53" zoomScaleNormal="53" zoomScaleSheetLayoutView="75" zoomScalePageLayoutView="39" workbookViewId="0">
      <selection activeCell="A2" sqref="A2:C2"/>
    </sheetView>
  </sheetViews>
  <sheetFormatPr defaultRowHeight="15" x14ac:dyDescent="0.25"/>
  <cols>
    <col min="1" max="1" width="135.5703125" style="2" customWidth="1"/>
    <col min="2" max="2" width="47.7109375" customWidth="1"/>
    <col min="3" max="3" width="53.42578125" customWidth="1"/>
    <col min="4" max="4" width="36.7109375" hidden="1" customWidth="1"/>
    <col min="5" max="6" width="9.140625" hidden="1" customWidth="1"/>
    <col min="7" max="7" width="8.85546875" hidden="1" customWidth="1"/>
    <col min="8" max="8" width="26.140625" hidden="1" customWidth="1"/>
    <col min="12" max="12" width="8.85546875" customWidth="1"/>
    <col min="13" max="13" width="9.140625" hidden="1" customWidth="1"/>
  </cols>
  <sheetData>
    <row r="1" spans="1:6" ht="43.5" customHeight="1" x14ac:dyDescent="0.25">
      <c r="A1" s="67" t="s">
        <v>53</v>
      </c>
      <c r="B1" s="68"/>
      <c r="C1" s="69"/>
    </row>
    <row r="2" spans="1:6" ht="53.25" customHeight="1" thickBot="1" x14ac:dyDescent="0.3">
      <c r="A2" s="64" t="s">
        <v>99</v>
      </c>
      <c r="B2" s="65"/>
      <c r="C2" s="66"/>
    </row>
    <row r="3" spans="1:6" ht="33.75" customHeight="1" thickBot="1" x14ac:dyDescent="0.3">
      <c r="A3" s="18" t="s">
        <v>71</v>
      </c>
      <c r="B3" s="18" t="s">
        <v>0</v>
      </c>
      <c r="C3" s="18" t="s">
        <v>63</v>
      </c>
    </row>
    <row r="4" spans="1:6" ht="69" customHeight="1" thickBot="1" x14ac:dyDescent="0.3">
      <c r="A4" s="36" t="s">
        <v>100</v>
      </c>
      <c r="B4" s="20">
        <v>0.49</v>
      </c>
      <c r="C4" s="5">
        <f>IF(B4="N/A","N/A",IF(B4="Data Suppressed","*",IF(B4&lt;0%,"ERROR",IF(B4&gt;100%,"ERROR",IF(B4&gt;=70%,2,IF(B4&lt;=60%,0,IF(B4&gt;=61%-69%,1,)))))))</f>
        <v>0</v>
      </c>
      <c r="D4" s="5">
        <f>IF(B4="N/A","N/A",IF(B4="No Data",0,IF(B4="Not Valid and Reliable",0,IF(B4&lt;0%,"ERROR",IF(B4&gt;100%,"ERROR",IF(B4&gt;25%,0,IF(B4&gt;5.49%,1,2)))))))</f>
        <v>0</v>
      </c>
      <c r="F4" t="s">
        <v>62</v>
      </c>
    </row>
    <row r="5" spans="1:6" ht="69" customHeight="1" thickBot="1" x14ac:dyDescent="0.3">
      <c r="A5" s="36" t="s">
        <v>101</v>
      </c>
      <c r="B5" s="20">
        <v>0.17</v>
      </c>
      <c r="C5" s="5">
        <f>IF(B5="N/A","N/A",IF(B5="Data Suppressed","*",IF(B5&lt;0%,"ERROR",IF(B5&gt;100%,"ERROR",IF(B5&gt;=35%,0,IF(B5&lt;=26%,2,IF(B5&gt;=34%-27%,1,)))))))</f>
        <v>2</v>
      </c>
      <c r="D5" s="5">
        <f>IF(B5="N/A","N/A",IF(B5="No Data",0,IF(B5="Not Valid and Reliable",0,IF(B5&lt;0%,"ERROR",IF(B5&gt;100%,"ERROR",IF(B5&gt;25%,0,IF(B5&gt;5.49%,1,2)))))))</f>
        <v>1</v>
      </c>
      <c r="F5" t="s">
        <v>1</v>
      </c>
    </row>
    <row r="6" spans="1:6" ht="69" customHeight="1" thickBot="1" x14ac:dyDescent="0.3">
      <c r="A6" s="36" t="s">
        <v>102</v>
      </c>
      <c r="B6" s="20">
        <v>0.23</v>
      </c>
      <c r="C6" s="5">
        <f>IF(B6="N/A","N/A",IF(B6="Data Suppressed","*",IF(B6&lt;0%,"ERROR",IF(B6&gt;100%,"ERROR",IF(B6&gt;=30%,2,IF(B6&lt;=23%,0,IF(B6&gt;=24%-29%,1,)))))))</f>
        <v>0</v>
      </c>
      <c r="D6" s="5">
        <f>IF(B6="N/A","N/A",IF(B6="No Data",0,IF(B6="Not Valid and Reliable",0,IF(B6&lt;0%,"ERROR",IF(B6&gt;100%,"ERROR",IF(B6&gt;25%,0,IF(B6&gt;5.49%,1,2)))))))</f>
        <v>1</v>
      </c>
      <c r="F6" t="s">
        <v>2</v>
      </c>
    </row>
    <row r="7" spans="1:6" ht="69.75" customHeight="1" thickBot="1" x14ac:dyDescent="0.3">
      <c r="A7" s="36" t="s">
        <v>103</v>
      </c>
      <c r="B7" s="20">
        <v>0.28000000000000003</v>
      </c>
      <c r="C7" s="5">
        <f>IF(B7="N/A","N/A",IF(B7="Data Suppressed","*",IF(B7&lt;0%,"ERROR",IF(B7&gt;100%,"ERROR",IF(B7&gt;=16%,-1,IF(B7&lt;=15%,1,))))))</f>
        <v>-1</v>
      </c>
      <c r="D7" s="5">
        <f>IF(B7="N/A","N/A",IF(B7="No Data",0,IF(B7="Not Valid and Reliable",0,IF(B7&lt;0,"ERROR", IF(B7&gt;100%,"ERROR",IF(B7&gt;94.49%,2,IF(B7&gt;74.49%,1,0)))))))</f>
        <v>0</v>
      </c>
      <c r="F7" t="s">
        <v>3</v>
      </c>
    </row>
    <row r="8" spans="1:6" ht="69.75" customHeight="1" thickBot="1" x14ac:dyDescent="0.3">
      <c r="A8" s="36" t="s">
        <v>104</v>
      </c>
      <c r="B8" s="20">
        <v>0.24</v>
      </c>
      <c r="C8" s="5">
        <f>IF(B8="N/A","N/A",IF(B8="Data Suppressed","*",IF(B8&lt;0%,"ERROR",IF(B8&gt;100%,"ERROR",IF(B8&gt;=38%,2,IF(B8&lt;=29%,0,IF(B8&gt;=30%-37%,1,)))))))</f>
        <v>0</v>
      </c>
      <c r="D8" s="5">
        <f>IF(B8="N/A","N/A",IF(B8="No Data",0,IF(B8="Not Valid and Reliable",0,IF(B8&lt;0,"ERROR", IF(B8&gt;100%,"ERROR",IF(B8&gt;94.49%,2,IF(B8&gt;74.49%,1,0)))))))</f>
        <v>0</v>
      </c>
      <c r="F8" t="s">
        <v>4</v>
      </c>
    </row>
    <row r="9" spans="1:6" ht="69.75" customHeight="1" thickBot="1" x14ac:dyDescent="0.3">
      <c r="A9" s="36" t="s">
        <v>105</v>
      </c>
      <c r="B9" s="20">
        <v>0.25</v>
      </c>
      <c r="C9" s="5">
        <f>IF(B9="N/A","N/A",IF(B9="Data Suppressed","*",IF(B9&lt;0%,"ERROR",IF(B9&gt;100%,"ERROR",IF(B9&gt;=16%,-1,IF(B9&lt;=15%,1,))))))</f>
        <v>-1</v>
      </c>
      <c r="D9" s="5">
        <f>IF(B9="N/A","N/A",IF(B9="No Data",0,IF(B9="Not Valid and Reliable",0,IF(B9&lt;0,"ERROR", IF(B9&gt;100%,"ERROR",IF(B9&gt;94.49%,2,IF(B9&gt;74.49%,1,0)))))))</f>
        <v>0</v>
      </c>
      <c r="F9" t="s">
        <v>5</v>
      </c>
    </row>
    <row r="10" spans="1:6" ht="35.25" customHeight="1" thickBot="1" x14ac:dyDescent="0.3">
      <c r="A10" s="21" t="s">
        <v>72</v>
      </c>
      <c r="B10" s="21" t="s">
        <v>0</v>
      </c>
      <c r="C10" s="21" t="s">
        <v>63</v>
      </c>
      <c r="D10" s="5"/>
    </row>
    <row r="11" spans="1:6" ht="69.75" customHeight="1" thickBot="1" x14ac:dyDescent="0.3">
      <c r="A11" s="36" t="s">
        <v>64</v>
      </c>
      <c r="B11" s="20">
        <v>0.5</v>
      </c>
      <c r="C11" s="5">
        <f>IF(B11="N/A","N/A",IF(B11="Data Suppressed","*",IF(B11&lt;0%,"ERROR",IF(B11&gt;100%,"ERROR",IF(B11&gt;=70%,2,IF(B11&lt;=60%,0,IF(B11&gt;=61%-69%,1,)))))))</f>
        <v>0</v>
      </c>
      <c r="D11" s="5">
        <f>IF(B11="N/A","N/A",IF(B11="No Data",0,IF(B11="Not Valid and Reliable",0,IF(B11&lt;0,"ERROR", IF(B11&gt;100%,"ERROR",IF(B11&gt;94.49%,2,IF(B11&gt;74.49%,1,0)))))))</f>
        <v>0</v>
      </c>
      <c r="F11" t="s">
        <v>6</v>
      </c>
    </row>
    <row r="12" spans="1:6" ht="68.25" customHeight="1" thickBot="1" x14ac:dyDescent="0.3">
      <c r="A12" s="36" t="s">
        <v>101</v>
      </c>
      <c r="B12" s="20">
        <v>0.14000000000000001</v>
      </c>
      <c r="C12" s="5">
        <f>IF(B12="N/A","N/A",IF(B12="Data Suppressed","*",IF(B12&lt;0%,"ERROR",IF(B12&gt;100%,"ERROR",IF(B12&gt;=35%,0,IF(B12&lt;=26%,2,IF(B12&gt;=34%-27%,1,)))))))</f>
        <v>2</v>
      </c>
      <c r="D12" s="5">
        <f>IF(B13="N/A","N/A",IF(B13="No Data",0,IF(B13="Not Valid and Reliable",0,IF(B13&lt;0,"ERROR", IF(B13&gt;100%,"ERROR",IF(B13&gt;94.49%,2,IF(B13&gt;74.49%,1,0)))))))</f>
        <v>0</v>
      </c>
      <c r="F12" t="s">
        <v>7</v>
      </c>
    </row>
    <row r="13" spans="1:6" ht="68.25" customHeight="1" thickBot="1" x14ac:dyDescent="0.3">
      <c r="A13" s="36" t="s">
        <v>102</v>
      </c>
      <c r="B13" s="20">
        <v>0.49</v>
      </c>
      <c r="C13" s="5">
        <f>IF(B13="N/A","N/A",IF(B13="Data Suppressed","*",IF(B13&lt;0%,"ERROR",IF(B13&gt;100%,"ERROR",IF(B13&gt;=58%,2,IF(B13&lt;=51%,0,IF(B13&gt;=52%-57%,1,)))))))</f>
        <v>0</v>
      </c>
      <c r="D13" s="5">
        <f>IF(B14="N/A","N/A",IF(B14="No Data",0,IF(B14="Not Valid and Reliable",0,IF(B14&lt;0,"ERROR", IF(B14&gt;100%,"ERROR",IF(B14&gt;94.49%,2,IF(B14&gt;74.49%,1,0)))))))</f>
        <v>0</v>
      </c>
      <c r="F13" t="s">
        <v>8</v>
      </c>
    </row>
    <row r="14" spans="1:6" ht="69.75" customHeight="1" thickBot="1" x14ac:dyDescent="0.3">
      <c r="A14" s="36" t="s">
        <v>103</v>
      </c>
      <c r="B14" s="20">
        <v>0.11</v>
      </c>
      <c r="C14" s="5">
        <f>IF(B14="N/A","N/A",IF(B14="Data Suppressed","*",IF(B14&lt;0%,"ERROR",IF(B14&gt;100%,"ERROR",IF(B14&gt;=16%,-1,IF(B14&lt;=15%,1,))))))</f>
        <v>1</v>
      </c>
      <c r="D14" s="5">
        <f>IF(B12="N/A","N/A",IF(B12="No Data",0,IF(B12="Not Valid and Reliable",0,IF(B12&lt;0,"ERROR", IF(B12&gt;100%,"ERROR",IF(B12&gt;94.49%,2,IF(B12&gt;74.49%,1,0)))))))</f>
        <v>0</v>
      </c>
      <c r="F14" t="s">
        <v>9</v>
      </c>
    </row>
    <row r="15" spans="1:6" ht="69.75" customHeight="1" thickBot="1" x14ac:dyDescent="0.3">
      <c r="A15" s="36" t="s">
        <v>104</v>
      </c>
      <c r="B15" s="20">
        <v>0.32</v>
      </c>
      <c r="C15" s="5">
        <f>IF(B15="N/A","N/A",IF(B15="Data Suppressed","*",IF(B15&lt;0%,"ERROR",IF(B15&gt;100%,"ERROR",IF(B15&gt;=34%,2,IF(B15&lt;=26%,0,IF(B15&gt;=27%-33%,1,)))))))</f>
        <v>1</v>
      </c>
      <c r="D15" s="5">
        <f>IF(B15=4,2,IF(B15&lt;3,0,1))</f>
        <v>0</v>
      </c>
      <c r="F15" t="s">
        <v>10</v>
      </c>
    </row>
    <row r="16" spans="1:6" ht="69.75" customHeight="1" thickBot="1" x14ac:dyDescent="0.3">
      <c r="A16" s="36" t="s">
        <v>105</v>
      </c>
      <c r="B16" s="20">
        <v>0.12</v>
      </c>
      <c r="C16" s="5">
        <f>IF(B16="N/A","N/A",IF(B16="Data Suppressed","*",IF(B16&lt;0%,"ERROR",IF(B16&gt;100%,"ERROR",IF(B16&gt;16%,-1,IF(B16&lt;=15%,1,))))))</f>
        <v>1</v>
      </c>
      <c r="D16" s="6" t="b">
        <f>IF(B16="NONE",2, IF(B16="YES 1 OR 2 YRS", 1.5,IF(B16="YES 3 OR MORE YRS", 0)))</f>
        <v>0</v>
      </c>
      <c r="F16" t="s">
        <v>11</v>
      </c>
    </row>
    <row r="17" spans="1:8" ht="34.5" customHeight="1" thickBot="1" x14ac:dyDescent="0.3">
      <c r="A17" s="57" t="s">
        <v>106</v>
      </c>
      <c r="B17" s="57" t="s">
        <v>0</v>
      </c>
      <c r="C17" s="26" t="s">
        <v>63</v>
      </c>
      <c r="D17" s="6" t="b">
        <f>IF(B17="NONE",2, IF(B17="YES 2 TO 4 YRS", 1.5,IF(B17="YES 5 OR MORE YRS", 0)))</f>
        <v>0</v>
      </c>
      <c r="F17" t="s">
        <v>12</v>
      </c>
    </row>
    <row r="18" spans="1:8" ht="68.25" customHeight="1" thickBot="1" x14ac:dyDescent="0.3">
      <c r="A18" s="25" t="s">
        <v>65</v>
      </c>
      <c r="B18" s="25" t="s">
        <v>65</v>
      </c>
      <c r="C18" s="25" t="s">
        <v>65</v>
      </c>
      <c r="D18" s="5"/>
      <c r="F18" t="s">
        <v>13</v>
      </c>
    </row>
    <row r="19" spans="1:8" ht="68.25" customHeight="1" thickBot="1" x14ac:dyDescent="0.3">
      <c r="A19" s="22"/>
      <c r="B19" s="22"/>
      <c r="C19" s="22"/>
      <c r="D19" s="24"/>
    </row>
    <row r="20" spans="1:8" ht="68.25" customHeight="1" thickTop="1" thickBot="1" x14ac:dyDescent="0.3">
      <c r="A20" s="29" t="s">
        <v>66</v>
      </c>
      <c r="B20" s="30" t="s">
        <v>67</v>
      </c>
      <c r="C20" s="30" t="s">
        <v>68</v>
      </c>
      <c r="E20" s="7" t="e">
        <f>IF(#REF!="NO",2, IF(#REF!="YES(ONE)", 1.5,IF(#REF!="YES(MULTIPLE)", 0)))</f>
        <v>#REF!</v>
      </c>
      <c r="G20" t="s">
        <v>14</v>
      </c>
    </row>
    <row r="21" spans="1:8" ht="3.75" customHeight="1" thickTop="1" thickBot="1" x14ac:dyDescent="0.35">
      <c r="A21" s="31"/>
      <c r="B21" s="32"/>
      <c r="C21" s="32"/>
      <c r="E21" s="7" t="e">
        <f>IF(#REF!="NO",2, IF(#REF!="YES(ONE)", 1.5,IF(#REF!="YES(MULTIPLE)", 0)))</f>
        <v>#REF!</v>
      </c>
      <c r="G21" t="s">
        <v>15</v>
      </c>
    </row>
    <row r="22" spans="1:8" ht="70.5" customHeight="1" thickTop="1" thickBot="1" x14ac:dyDescent="0.3">
      <c r="A22" s="53">
        <f>(COUNT(C4:C16)*2-4)</f>
        <v>20</v>
      </c>
      <c r="B22" s="33">
        <f>SUM(C4:C16)</f>
        <v>5</v>
      </c>
      <c r="C22" s="34">
        <f>B22/A22</f>
        <v>0.25</v>
      </c>
      <c r="E22" t="s">
        <v>16</v>
      </c>
    </row>
    <row r="23" spans="1:8" ht="68.25" customHeight="1" thickTop="1" thickBot="1" x14ac:dyDescent="0.3">
      <c r="A23" s="27" t="s">
        <v>70</v>
      </c>
      <c r="B23" s="28" t="s">
        <v>73</v>
      </c>
      <c r="C23" s="28" t="s">
        <v>69</v>
      </c>
    </row>
    <row r="24" spans="1:8" ht="69" customHeight="1" thickBot="1" x14ac:dyDescent="0.3">
      <c r="A24" s="55">
        <f>'Compliance Matrix Part B'!$B$20</f>
        <v>22</v>
      </c>
      <c r="B24" s="56">
        <f>'Compliance Matrix Part B'!$A$20</f>
        <v>18</v>
      </c>
      <c r="C24" s="9">
        <f>B24/A24</f>
        <v>0.81818181818181823</v>
      </c>
      <c r="D24" s="11" t="e">
        <f>IF(#REF!&gt;94.49%,"MEETS (green)",IF(#REF!&gt;74.49%,"NEEDS ASSISTANCE (yellow)","NEEDS INTERVENTION (red)"))</f>
        <v>#REF!</v>
      </c>
      <c r="E24" s="11" t="e">
        <f>IF(D24&gt;94.49%,"MEETS (green)",IF(D24&gt;74.49%,"NEEDS ASSISTANCE (yellow)","NEEDS INTERVENTION (red)"))</f>
        <v>#REF!</v>
      </c>
      <c r="F24" s="11" t="e">
        <f>IF(E24&gt;94.49%,"MEETS (green)",IF(E24&gt;74.49%,"NEEDS ASSISTANCE (yellow)","NEEDS INTERVENTION (red)"))</f>
        <v>#REF!</v>
      </c>
    </row>
    <row r="25" spans="1:8" ht="68.25" customHeight="1" thickBot="1" x14ac:dyDescent="0.35">
      <c r="A25" s="59" t="s">
        <v>107</v>
      </c>
      <c r="B25" s="60"/>
      <c r="C25" s="61"/>
      <c r="D25" s="4"/>
      <c r="H25" t="s">
        <v>18</v>
      </c>
    </row>
    <row r="26" spans="1:8" ht="69.75" customHeight="1" thickBot="1" x14ac:dyDescent="0.35">
      <c r="A26" s="35">
        <f>C22*0.5+C24*0.5</f>
        <v>0.53409090909090917</v>
      </c>
      <c r="B26" s="62" t="str">
        <f>IF(A26&gt;79.49%,"MEETS REQUIREMENTS (green)",IF(A26&gt;59.49%,"NEEDS ASSISTANCE (yellow)","NEEDS INTERVENTION (red)"))</f>
        <v>NEEDS INTERVENTION (red)</v>
      </c>
      <c r="C26" s="63"/>
      <c r="D26" s="4"/>
    </row>
    <row r="27" spans="1:8" ht="100.5" customHeight="1" thickTop="1" x14ac:dyDescent="0.3">
      <c r="A27" s="70" t="s">
        <v>108</v>
      </c>
      <c r="B27" s="70"/>
      <c r="C27" s="70"/>
      <c r="D27" s="4"/>
    </row>
    <row r="28" spans="1:8" ht="52.5" customHeight="1" x14ac:dyDescent="0.3">
      <c r="A28" s="58" t="s">
        <v>74</v>
      </c>
      <c r="B28" s="15"/>
      <c r="C28" s="15"/>
      <c r="D28" s="4"/>
      <c r="H28" t="s">
        <v>19</v>
      </c>
    </row>
    <row r="29" spans="1:8" ht="100.5" customHeight="1" x14ac:dyDescent="0.3">
      <c r="A29" s="71" t="s">
        <v>109</v>
      </c>
      <c r="B29" s="71"/>
      <c r="C29" s="71"/>
      <c r="D29" s="4"/>
    </row>
    <row r="30" spans="1:8" ht="56.25" customHeight="1" x14ac:dyDescent="0.25">
      <c r="A30" s="37"/>
      <c r="B30" s="23"/>
      <c r="C30" s="14"/>
      <c r="G30" t="s">
        <v>20</v>
      </c>
    </row>
    <row r="31" spans="1:8" ht="104.25" customHeight="1" x14ac:dyDescent="0.25">
      <c r="A31" s="3"/>
      <c r="B31" s="1"/>
      <c r="C31" s="1"/>
      <c r="G31" t="s">
        <v>21</v>
      </c>
    </row>
    <row r="32" spans="1:8" x14ac:dyDescent="0.25">
      <c r="A32" s="14"/>
      <c r="B32" s="14"/>
      <c r="C32" s="14"/>
      <c r="H32" t="s">
        <v>22</v>
      </c>
    </row>
    <row r="33" spans="1:8" x14ac:dyDescent="0.25">
      <c r="A33" s="3"/>
      <c r="B33" s="1"/>
      <c r="C33" s="1"/>
      <c r="D33" s="15"/>
      <c r="H33" t="s">
        <v>23</v>
      </c>
    </row>
    <row r="34" spans="1:8" ht="30" customHeight="1" x14ac:dyDescent="0.25">
      <c r="A34" s="16"/>
      <c r="B34" s="16"/>
      <c r="C34" s="16"/>
      <c r="D34" s="14"/>
      <c r="H34" t="s">
        <v>24</v>
      </c>
    </row>
    <row r="35" spans="1:8" ht="10.15" customHeight="1" x14ac:dyDescent="0.25">
      <c r="D35" s="1"/>
      <c r="H35" t="s">
        <v>25</v>
      </c>
    </row>
    <row r="36" spans="1:8" ht="30" customHeight="1" x14ac:dyDescent="0.25">
      <c r="D36" s="14"/>
      <c r="H36" t="s">
        <v>26</v>
      </c>
    </row>
    <row r="37" spans="1:8" ht="14.45" customHeight="1" x14ac:dyDescent="0.25">
      <c r="D37" s="1"/>
      <c r="H37" t="s">
        <v>27</v>
      </c>
    </row>
    <row r="38" spans="1:8" ht="65.45" customHeight="1" x14ac:dyDescent="0.25">
      <c r="D38" s="16"/>
      <c r="H38" t="s">
        <v>28</v>
      </c>
    </row>
    <row r="39" spans="1:8" ht="36" x14ac:dyDescent="0.55000000000000004">
      <c r="D39" s="13" t="s">
        <v>62</v>
      </c>
      <c r="H39" t="s">
        <v>29</v>
      </c>
    </row>
    <row r="40" spans="1:8" ht="36" x14ac:dyDescent="0.55000000000000004">
      <c r="D40" s="13" t="s">
        <v>1</v>
      </c>
      <c r="H40" t="s">
        <v>30</v>
      </c>
    </row>
    <row r="41" spans="1:8" ht="36" x14ac:dyDescent="0.55000000000000004">
      <c r="D41" s="13" t="s">
        <v>2</v>
      </c>
      <c r="H41" t="s">
        <v>31</v>
      </c>
    </row>
    <row r="42" spans="1:8" ht="36" x14ac:dyDescent="0.55000000000000004">
      <c r="D42" s="13" t="s">
        <v>3</v>
      </c>
      <c r="H42" t="s">
        <v>32</v>
      </c>
    </row>
    <row r="43" spans="1:8" ht="36" x14ac:dyDescent="0.55000000000000004">
      <c r="D43" s="13" t="s">
        <v>4</v>
      </c>
      <c r="H43" t="s">
        <v>33</v>
      </c>
    </row>
    <row r="44" spans="1:8" ht="36" x14ac:dyDescent="0.55000000000000004">
      <c r="D44" s="13" t="s">
        <v>5</v>
      </c>
      <c r="H44" t="s">
        <v>34</v>
      </c>
    </row>
    <row r="45" spans="1:8" ht="36" x14ac:dyDescent="0.55000000000000004">
      <c r="D45" s="13" t="s">
        <v>6</v>
      </c>
      <c r="H45" t="s">
        <v>35</v>
      </c>
    </row>
    <row r="46" spans="1:8" ht="36" x14ac:dyDescent="0.55000000000000004">
      <c r="D46" s="13" t="s">
        <v>7</v>
      </c>
      <c r="H46" t="s">
        <v>36</v>
      </c>
    </row>
    <row r="47" spans="1:8" ht="36" x14ac:dyDescent="0.55000000000000004">
      <c r="D47" s="13" t="s">
        <v>8</v>
      </c>
      <c r="H47" t="s">
        <v>37</v>
      </c>
    </row>
    <row r="48" spans="1:8" ht="36" x14ac:dyDescent="0.55000000000000004">
      <c r="D48" s="13" t="s">
        <v>9</v>
      </c>
      <c r="H48" t="s">
        <v>38</v>
      </c>
    </row>
    <row r="49" spans="4:8" ht="36" x14ac:dyDescent="0.55000000000000004">
      <c r="D49" s="13" t="s">
        <v>10</v>
      </c>
      <c r="H49" t="s">
        <v>39</v>
      </c>
    </row>
    <row r="50" spans="4:8" ht="36" x14ac:dyDescent="0.55000000000000004">
      <c r="D50" s="13" t="s">
        <v>11</v>
      </c>
      <c r="H50" t="s">
        <v>40</v>
      </c>
    </row>
    <row r="51" spans="4:8" ht="36" x14ac:dyDescent="0.55000000000000004">
      <c r="D51" s="13" t="s">
        <v>12</v>
      </c>
      <c r="H51" t="s">
        <v>41</v>
      </c>
    </row>
    <row r="52" spans="4:8" ht="36" x14ac:dyDescent="0.55000000000000004">
      <c r="D52" s="13" t="s">
        <v>13</v>
      </c>
      <c r="H52" t="s">
        <v>42</v>
      </c>
    </row>
    <row r="53" spans="4:8" ht="36" x14ac:dyDescent="0.55000000000000004">
      <c r="D53" s="13" t="s">
        <v>14</v>
      </c>
      <c r="H53" t="s">
        <v>43</v>
      </c>
    </row>
    <row r="54" spans="4:8" ht="36" x14ac:dyDescent="0.55000000000000004">
      <c r="D54" s="13" t="s">
        <v>15</v>
      </c>
      <c r="H54" t="s">
        <v>44</v>
      </c>
    </row>
    <row r="55" spans="4:8" ht="36" x14ac:dyDescent="0.55000000000000004">
      <c r="D55" s="13" t="s">
        <v>16</v>
      </c>
      <c r="H55" t="s">
        <v>45</v>
      </c>
    </row>
    <row r="56" spans="4:8" ht="36" x14ac:dyDescent="0.55000000000000004">
      <c r="D56" s="13" t="s">
        <v>17</v>
      </c>
      <c r="H56" t="s">
        <v>46</v>
      </c>
    </row>
    <row r="57" spans="4:8" ht="36" x14ac:dyDescent="0.55000000000000004">
      <c r="D57" s="13" t="s">
        <v>18</v>
      </c>
      <c r="H57" t="s">
        <v>47</v>
      </c>
    </row>
    <row r="58" spans="4:8" ht="36" x14ac:dyDescent="0.55000000000000004">
      <c r="D58" s="13" t="s">
        <v>19</v>
      </c>
      <c r="H58" t="s">
        <v>48</v>
      </c>
    </row>
    <row r="59" spans="4:8" ht="36" x14ac:dyDescent="0.55000000000000004">
      <c r="D59" s="13" t="s">
        <v>20</v>
      </c>
      <c r="H59" t="s">
        <v>49</v>
      </c>
    </row>
    <row r="60" spans="4:8" ht="36" x14ac:dyDescent="0.55000000000000004">
      <c r="D60" s="13" t="s">
        <v>21</v>
      </c>
      <c r="H60" t="s">
        <v>50</v>
      </c>
    </row>
    <row r="61" spans="4:8" ht="36" x14ac:dyDescent="0.55000000000000004">
      <c r="D61" s="13" t="s">
        <v>22</v>
      </c>
      <c r="H61" t="s">
        <v>51</v>
      </c>
    </row>
    <row r="62" spans="4:8" ht="36" x14ac:dyDescent="0.55000000000000004">
      <c r="D62" s="13" t="s">
        <v>23</v>
      </c>
      <c r="H62" t="s">
        <v>52</v>
      </c>
    </row>
    <row r="63" spans="4:8" ht="36" x14ac:dyDescent="0.55000000000000004">
      <c r="D63" s="13" t="s">
        <v>24</v>
      </c>
      <c r="H63" t="s">
        <v>53</v>
      </c>
    </row>
    <row r="64" spans="4:8" ht="36" x14ac:dyDescent="0.55000000000000004">
      <c r="D64" s="13" t="s">
        <v>25</v>
      </c>
      <c r="H64" t="s">
        <v>54</v>
      </c>
    </row>
    <row r="65" spans="4:8" ht="36" x14ac:dyDescent="0.55000000000000004">
      <c r="D65" s="13" t="s">
        <v>26</v>
      </c>
      <c r="H65" t="s">
        <v>55</v>
      </c>
    </row>
    <row r="66" spans="4:8" ht="36" x14ac:dyDescent="0.55000000000000004">
      <c r="D66" s="13" t="s">
        <v>27</v>
      </c>
      <c r="H66" t="s">
        <v>56</v>
      </c>
    </row>
    <row r="67" spans="4:8" ht="36" x14ac:dyDescent="0.55000000000000004">
      <c r="D67" s="13" t="s">
        <v>28</v>
      </c>
      <c r="H67" t="s">
        <v>57</v>
      </c>
    </row>
    <row r="68" spans="4:8" ht="36" x14ac:dyDescent="0.55000000000000004">
      <c r="D68" s="13" t="s">
        <v>29</v>
      </c>
      <c r="H68" t="s">
        <v>58</v>
      </c>
    </row>
    <row r="69" spans="4:8" ht="36" x14ac:dyDescent="0.55000000000000004">
      <c r="D69" s="13" t="s">
        <v>30</v>
      </c>
      <c r="H69" t="s">
        <v>59</v>
      </c>
    </row>
    <row r="70" spans="4:8" ht="36" x14ac:dyDescent="0.55000000000000004">
      <c r="D70" s="13" t="s">
        <v>31</v>
      </c>
      <c r="H70" t="s">
        <v>60</v>
      </c>
    </row>
    <row r="71" spans="4:8" ht="36" x14ac:dyDescent="0.55000000000000004">
      <c r="D71" s="13" t="s">
        <v>32</v>
      </c>
      <c r="H71" t="s">
        <v>61</v>
      </c>
    </row>
    <row r="72" spans="4:8" ht="36" x14ac:dyDescent="0.55000000000000004">
      <c r="D72" s="13" t="s">
        <v>33</v>
      </c>
    </row>
    <row r="73" spans="4:8" ht="36" x14ac:dyDescent="0.55000000000000004">
      <c r="D73" s="13" t="s">
        <v>34</v>
      </c>
    </row>
    <row r="74" spans="4:8" ht="36" x14ac:dyDescent="0.55000000000000004">
      <c r="D74" s="13" t="s">
        <v>35</v>
      </c>
    </row>
    <row r="75" spans="4:8" ht="36" x14ac:dyDescent="0.55000000000000004">
      <c r="D75" s="13" t="s">
        <v>36</v>
      </c>
    </row>
    <row r="76" spans="4:8" ht="36" x14ac:dyDescent="0.55000000000000004">
      <c r="D76" s="13" t="s">
        <v>37</v>
      </c>
    </row>
    <row r="77" spans="4:8" ht="36" x14ac:dyDescent="0.55000000000000004">
      <c r="D77" s="13" t="s">
        <v>38</v>
      </c>
    </row>
    <row r="78" spans="4:8" ht="36" x14ac:dyDescent="0.55000000000000004">
      <c r="D78" s="13" t="s">
        <v>39</v>
      </c>
    </row>
    <row r="79" spans="4:8" ht="36" x14ac:dyDescent="0.55000000000000004">
      <c r="D79" s="13" t="s">
        <v>40</v>
      </c>
    </row>
    <row r="80" spans="4:8" ht="36" x14ac:dyDescent="0.55000000000000004">
      <c r="D80" s="13" t="s">
        <v>41</v>
      </c>
    </row>
    <row r="81" spans="4:4" ht="36" x14ac:dyDescent="0.55000000000000004">
      <c r="D81" s="13" t="s">
        <v>42</v>
      </c>
    </row>
    <row r="82" spans="4:4" ht="36" x14ac:dyDescent="0.55000000000000004">
      <c r="D82" s="13" t="s">
        <v>43</v>
      </c>
    </row>
    <row r="83" spans="4:4" ht="36" x14ac:dyDescent="0.55000000000000004">
      <c r="D83" s="13" t="s">
        <v>44</v>
      </c>
    </row>
    <row r="84" spans="4:4" ht="36" x14ac:dyDescent="0.55000000000000004">
      <c r="D84" s="13" t="s">
        <v>45</v>
      </c>
    </row>
    <row r="85" spans="4:4" ht="36" x14ac:dyDescent="0.55000000000000004">
      <c r="D85" s="13" t="s">
        <v>46</v>
      </c>
    </row>
    <row r="86" spans="4:4" ht="36" x14ac:dyDescent="0.55000000000000004">
      <c r="D86" s="13" t="s">
        <v>47</v>
      </c>
    </row>
    <row r="87" spans="4:4" ht="36" x14ac:dyDescent="0.55000000000000004">
      <c r="D87" s="13" t="s">
        <v>48</v>
      </c>
    </row>
    <row r="88" spans="4:4" ht="36" x14ac:dyDescent="0.55000000000000004">
      <c r="D88" s="13" t="s">
        <v>49</v>
      </c>
    </row>
    <row r="89" spans="4:4" ht="36" x14ac:dyDescent="0.55000000000000004">
      <c r="D89" s="13" t="s">
        <v>50</v>
      </c>
    </row>
    <row r="90" spans="4:4" ht="36" x14ac:dyDescent="0.55000000000000004">
      <c r="D90" s="13" t="s">
        <v>51</v>
      </c>
    </row>
    <row r="91" spans="4:4" ht="36" x14ac:dyDescent="0.55000000000000004">
      <c r="D91" s="13" t="s">
        <v>52</v>
      </c>
    </row>
    <row r="92" spans="4:4" ht="36" x14ac:dyDescent="0.55000000000000004">
      <c r="D92" s="13" t="s">
        <v>53</v>
      </c>
    </row>
    <row r="93" spans="4:4" ht="36" x14ac:dyDescent="0.55000000000000004">
      <c r="D93" s="13" t="s">
        <v>54</v>
      </c>
    </row>
    <row r="94" spans="4:4" ht="36" x14ac:dyDescent="0.55000000000000004">
      <c r="D94" s="13" t="s">
        <v>55</v>
      </c>
    </row>
    <row r="95" spans="4:4" ht="36" x14ac:dyDescent="0.55000000000000004">
      <c r="D95" s="13" t="s">
        <v>56</v>
      </c>
    </row>
    <row r="96" spans="4:4" ht="36" x14ac:dyDescent="0.55000000000000004">
      <c r="D96" s="13" t="s">
        <v>57</v>
      </c>
    </row>
    <row r="97" spans="4:4" ht="36" x14ac:dyDescent="0.55000000000000004">
      <c r="D97" s="13" t="s">
        <v>58</v>
      </c>
    </row>
    <row r="98" spans="4:4" ht="36" x14ac:dyDescent="0.55000000000000004">
      <c r="D98" s="13" t="s">
        <v>59</v>
      </c>
    </row>
    <row r="99" spans="4:4" ht="36" x14ac:dyDescent="0.55000000000000004">
      <c r="D99" s="13" t="s">
        <v>60</v>
      </c>
    </row>
    <row r="100" spans="4:4" ht="36" x14ac:dyDescent="0.55000000000000004">
      <c r="D100" s="13" t="s">
        <v>61</v>
      </c>
    </row>
  </sheetData>
  <sheetProtection password="8689" sheet="1" selectLockedCells="1"/>
  <mergeCells count="6">
    <mergeCell ref="A25:C25"/>
    <mergeCell ref="B26:C26"/>
    <mergeCell ref="A2:C2"/>
    <mergeCell ref="A1:C1"/>
    <mergeCell ref="A27:C27"/>
    <mergeCell ref="A29:C29"/>
  </mergeCells>
  <conditionalFormatting sqref="D4:D6">
    <cfRule type="containsText" dxfId="24" priority="22" stopIfTrue="1" operator="containsText" text="ERROR">
      <formula>NOT(ISERROR(SEARCH("ERROR",D4)))</formula>
    </cfRule>
    <cfRule type="expression" dxfId="23" priority="23" stopIfTrue="1">
      <formula>"$C$3=""ERROR"""</formula>
    </cfRule>
  </conditionalFormatting>
  <conditionalFormatting sqref="C4:C9 C11:C15 D4:D14">
    <cfRule type="containsText" dxfId="22" priority="21" stopIfTrue="1" operator="containsText" text="ERROR">
      <formula>NOT(ISERROR(SEARCH("ERROR",C4)))</formula>
    </cfRule>
  </conditionalFormatting>
  <conditionalFormatting sqref="D24:F24">
    <cfRule type="containsText" dxfId="21" priority="12" stopIfTrue="1" operator="containsText" text="NEEDS INTERVENTION (red)">
      <formula>NOT(ISERROR(SEARCH("NEEDS INTERVENTION (red)",D24)))</formula>
    </cfRule>
    <cfRule type="containsText" dxfId="20" priority="13" stopIfTrue="1" operator="containsText" text="NEEDS ASSISTANCE (yellow)">
      <formula>NOT(ISERROR(SEARCH("NEEDS ASSISTANCE (yellow)",D24)))</formula>
    </cfRule>
    <cfRule type="containsText" dxfId="19" priority="14" stopIfTrue="1" operator="containsText" text="MEETS (green)">
      <formula>NOT(ISERROR(SEARCH("MEETS (green)",D24)))</formula>
    </cfRule>
  </conditionalFormatting>
  <conditionalFormatting sqref="C7 C9 C14 C16">
    <cfRule type="containsText" dxfId="18" priority="8" stopIfTrue="1" operator="containsText" text="ERROR">
      <formula>NOT(ISERROR(SEARCH("ERROR",C7)))</formula>
    </cfRule>
    <cfRule type="cellIs" dxfId="17" priority="9" stopIfTrue="1" operator="equal">
      <formula>-1</formula>
    </cfRule>
    <cfRule type="cellIs" dxfId="16" priority="11" stopIfTrue="1" operator="equal">
      <formula>1</formula>
    </cfRule>
  </conditionalFormatting>
  <conditionalFormatting sqref="A26">
    <cfRule type="expression" priority="7" stopIfTrue="1">
      <formula>IF(A26&gt;89.49%,"MEETS REQUIREMENTS (green)",IF(A26&gt;74.49%,"NEEDS ASSISTANCE (yellow)","NEEDS INTERVENTION (red)"))</formula>
    </cfRule>
  </conditionalFormatting>
  <conditionalFormatting sqref="B28">
    <cfRule type="containsText" dxfId="15" priority="6" stopIfTrue="1" operator="containsText" text="NEEDS ASSISTANCE (Yellow)">
      <formula>NOT(ISERROR(SEARCH("NEEDS ASSISTANCE (Yellow)",B28)))</formula>
    </cfRule>
  </conditionalFormatting>
  <conditionalFormatting sqref="B26:C26">
    <cfRule type="containsText" dxfId="14" priority="2" stopIfTrue="1" operator="containsText" text="NEEDS INTERVENTION (red)">
      <formula>NOT(ISERROR(SEARCH("NEEDS INTERVENTION (red)",B26)))</formula>
    </cfRule>
    <cfRule type="containsText" dxfId="13" priority="3" stopIfTrue="1" operator="containsText" text="MEETS REQUIREMENTS (green)">
      <formula>NOT(ISERROR(SEARCH("MEETS REQUIREMENTS (green)",B26)))</formula>
    </cfRule>
    <cfRule type="containsText" dxfId="12" priority="5" stopIfTrue="1" operator="containsText" text="NEEDS ASSISTANCE (yellow)">
      <formula>NOT(ISERROR(SEARCH("NEEDS ASSISTANCE (yellow)",B26)))</formula>
    </cfRule>
  </conditionalFormatting>
  <conditionalFormatting sqref="D18:D19 C4:C6 C8 C11:C13 C15 D4:D15">
    <cfRule type="cellIs" dxfId="11" priority="34" stopIfTrue="1" operator="equal">
      <formula>0</formula>
    </cfRule>
    <cfRule type="cellIs" dxfId="10" priority="35" stopIfTrue="1" operator="equal">
      <formula>1</formula>
    </cfRule>
    <cfRule type="cellIs" dxfId="9" priority="36" stopIfTrue="1" operator="equal">
      <formula>2</formula>
    </cfRule>
  </conditionalFormatting>
  <conditionalFormatting sqref="A27">
    <cfRule type="expression" priority="1" stopIfTrue="1">
      <formula>IF(A27&gt;89.49%,"MEETS REQUIREMENTS (green)",IF(A27&gt;74.49%,"NEEDS ASSISTANCE (yellow)","NEEDS INTERVENTION (red)"))</formula>
    </cfRule>
  </conditionalFormatting>
  <dataValidations xWindow="607" yWindow="474" count="3">
    <dataValidation type="list" allowBlank="1" showInputMessage="1" showErrorMessage="1" sqref="A1">
      <formula1>$D$39:$D$100</formula1>
    </dataValidation>
    <dataValidation allowBlank="1" showInputMessage="1" showErrorMessage="1" prompt="Enter:_x000a_ 0-100%, N/A, or Data Suppressed_x000a_" sqref="B4:B9 B11:B13 B15:B16"/>
    <dataValidation allowBlank="1" showInputMessage="1" showErrorMessage="1" prompt="Enter:_x000a_ 0-100%, N/A, or Data Suppressed" sqref="B14"/>
  </dataValidations>
  <hyperlinks>
    <hyperlink ref="A28" location="'Compliance Matrix Part B'!A1" display="2. Review the Part B Compliance Matrix for a breakdown of compliance points earned."/>
  </hyperlinks>
  <printOptions horizontalCentered="1" verticalCentered="1"/>
  <pageMargins left="0.53418803418803418" right="7.0000000000000007E-2" top="0.25" bottom="0.3" header="0.3" footer="0.3"/>
  <pageSetup scale="4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I93"/>
  <sheetViews>
    <sheetView showWhiteSpace="0" zoomScale="53" zoomScaleNormal="53" zoomScaleSheetLayoutView="19" zoomScalePageLayoutView="39" workbookViewId="0">
      <selection activeCell="B3" sqref="B3"/>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54" t="s">
        <v>53</v>
      </c>
      <c r="B1" s="12" t="s">
        <v>110</v>
      </c>
      <c r="C1" s="12"/>
      <c r="D1" s="38"/>
    </row>
    <row r="2" spans="1:8" ht="174" customHeight="1" thickBot="1" x14ac:dyDescent="0.3">
      <c r="A2" s="18" t="s">
        <v>75</v>
      </c>
      <c r="B2" s="18" t="s">
        <v>0</v>
      </c>
      <c r="C2" s="39" t="s">
        <v>76</v>
      </c>
      <c r="D2" s="18" t="s">
        <v>63</v>
      </c>
    </row>
    <row r="3" spans="1:8" ht="125.25" customHeight="1" thickBot="1" x14ac:dyDescent="0.3">
      <c r="A3" s="10" t="s">
        <v>77</v>
      </c>
      <c r="B3" s="20">
        <v>0</v>
      </c>
      <c r="C3" s="40" t="s">
        <v>96</v>
      </c>
      <c r="D3" s="5">
        <f>IF(F3="ERROR","ERROR",IF(F3="N/A","N/A",IF(C3="N",F3,IF(C3="N/A",F3,IF(F3=0,0,IF(F3=2,2,IF(B3&lt;=10%,F3+1,F3)))))))</f>
        <v>2</v>
      </c>
      <c r="F3" s="5">
        <f>IF(B3="N/A","N/A",IF(B3="No Data",0,IF(B3="Not Valid and Reliable",0,IF(B3&lt;0%,"ERROR",IF(B3&gt;100%,"ERROR",IF(B3&gt;25%,0,IF(B3&gt;5.49%,1,2)))))))</f>
        <v>2</v>
      </c>
      <c r="H3" t="s">
        <v>62</v>
      </c>
    </row>
    <row r="4" spans="1:8" ht="96" customHeight="1" thickBot="1" x14ac:dyDescent="0.3">
      <c r="A4" s="10" t="s">
        <v>79</v>
      </c>
      <c r="B4" s="20">
        <v>0</v>
      </c>
      <c r="C4" s="40" t="s">
        <v>96</v>
      </c>
      <c r="D4" s="5">
        <f>IF(F4="ERROR","ERROR",IF(F4="N/A","N/A",IF(C4="N",F4,IF(C4="N/A",F4,IF(F4=0,0,IF(F4=2,2,IF(B4&lt;=10%,F4+1,F4)))))))</f>
        <v>2</v>
      </c>
      <c r="F4" s="5">
        <f>IF(B4="N/A","N/A",IF(B4="No Data",0,IF(B4="Not Valid and Reliable",0,IF(B4&lt;0%,"ERROR",IF(B4&gt;100%,"ERROR",IF(B4&gt;25%,0,IF(B4&gt;5.49%,1,2)))))))</f>
        <v>2</v>
      </c>
      <c r="H4" t="s">
        <v>1</v>
      </c>
    </row>
    <row r="5" spans="1:8" ht="87.75" customHeight="1" thickBot="1" x14ac:dyDescent="0.3">
      <c r="A5" s="10" t="s">
        <v>80</v>
      </c>
      <c r="B5" s="20">
        <v>0</v>
      </c>
      <c r="C5" s="40" t="s">
        <v>96</v>
      </c>
      <c r="D5" s="5">
        <f>IF(F5="ERROR","ERROR",IF(F5="N/A","N/A",IF(C5="N",F5,IF(C5="N/A",F5,IF(F5=0,0,IF(F5=2,2,IF(B5&lt;=10%,F5+1,F5)))))))</f>
        <v>2</v>
      </c>
      <c r="F5" s="5">
        <f>IF(B5="N/A","N/A",IF(B5="No Data",0,IF(B5="Not Valid and Reliable",0,IF(B5&lt;0%,"ERROR",IF(B5&gt;100%,"ERROR",IF(B5&gt;25%,0,IF(B5&gt;5.49%,1,2)))))))</f>
        <v>2</v>
      </c>
      <c r="H5" t="s">
        <v>2</v>
      </c>
    </row>
    <row r="6" spans="1:8" ht="86.45" customHeight="1" thickBot="1" x14ac:dyDescent="0.3">
      <c r="A6" s="10" t="s">
        <v>81</v>
      </c>
      <c r="B6" s="20">
        <v>0.98299999999999998</v>
      </c>
      <c r="C6" s="40" t="s">
        <v>97</v>
      </c>
      <c r="D6" s="5">
        <f>IF(F6="ERROR","ERROR",IF(F6="ERROR","ERROR",IF(F6="N/A","N/A",IF(C6="N",F6,IF(C6="N/A",F6,IF(F6=0,0,IF(F6=2,2,IF(B6&gt;89.49%,F6+1,F6))))))))</f>
        <v>2</v>
      </c>
      <c r="F6" s="5">
        <f>IF(B6="N/A","N/A",IF(B6="No Data",0,IF(B6="Not Valid and Reliable",0,IF(B6&lt;0,"ERROR", IF(B6&gt;100%,"ERROR",IF(B6&gt;94.49%,2,IF(B6&gt;74.49%,1,0)))))))</f>
        <v>2</v>
      </c>
      <c r="H6" t="s">
        <v>3</v>
      </c>
    </row>
    <row r="7" spans="1:8" ht="79.900000000000006" customHeight="1" thickBot="1" x14ac:dyDescent="0.3">
      <c r="A7" s="10" t="s">
        <v>82</v>
      </c>
      <c r="B7" s="20">
        <v>0.998</v>
      </c>
      <c r="C7" s="40" t="s">
        <v>78</v>
      </c>
      <c r="D7" s="5">
        <f>IF(F7="ERROR","ERROR",IF(F7="N/A","N/A",IF(C7="N",F7,IF(C7="N/A",F7,IF(F7=0,0,IF(F7=2,2,IF(B7&gt;89.49%,F7+1,F7)))))))</f>
        <v>2</v>
      </c>
      <c r="F7" s="5">
        <f>IF(B7="N/A","N/A",IF(B7="No Data",0,IF(B7="Not Valid and Reliable",0,IF(B7&lt;0,"ERROR", IF(B7&gt;100%,"ERROR",IF(B7&gt;94.49%,2,IF(B7&gt;74.49%,1,0)))))))</f>
        <v>2</v>
      </c>
      <c r="H7" t="s">
        <v>4</v>
      </c>
    </row>
    <row r="8" spans="1:8" ht="72" customHeight="1" thickBot="1" x14ac:dyDescent="0.3">
      <c r="A8" s="10" t="s">
        <v>83</v>
      </c>
      <c r="B8" s="20">
        <v>0.997</v>
      </c>
      <c r="C8" s="40" t="s">
        <v>97</v>
      </c>
      <c r="D8" s="5">
        <f>IF(F8="ERROR","ERROR",IF(F8="N/A","N/A",IF(C8="N",F8,IF(C8="N/A",F8,IF(F8=0,0,IF(F8=2,2,IF(B8&gt;89.49%,F8+1,F8)))))))</f>
        <v>2</v>
      </c>
      <c r="F8" s="5">
        <f>IF(B8="N/A","N/A",IF(B8="No Data",0,IF(B8="Not Valid and Reliable",0,IF(B8&lt;0,"ERROR", IF(B8&gt;100%,"ERROR",IF(B8&gt;94.49%,2,IF(B8&gt;74.49%,1,0)))))))</f>
        <v>2</v>
      </c>
      <c r="H8" t="s">
        <v>5</v>
      </c>
    </row>
    <row r="9" spans="1:8" ht="73.900000000000006" customHeight="1" thickBot="1" x14ac:dyDescent="0.3">
      <c r="A9" s="10" t="s">
        <v>84</v>
      </c>
      <c r="B9" s="20">
        <v>0.77</v>
      </c>
      <c r="C9" s="41"/>
      <c r="D9" s="5">
        <f>F9</f>
        <v>1</v>
      </c>
      <c r="F9" s="5">
        <f>IF(B9="N/A","N/A",IF(B9="No Data",0,IF(B9="Not Valid and Reliable",0,IF(B9&lt;0,"ERROR", IF(B9&gt;100%,"ERROR",IF(B9&gt;94.49%,2,IF(B9&gt;74.49%,1,0)))))))</f>
        <v>1</v>
      </c>
      <c r="H9" t="s">
        <v>6</v>
      </c>
    </row>
    <row r="10" spans="1:8" ht="60.75" customHeight="1" thickBot="1" x14ac:dyDescent="0.3">
      <c r="A10" s="10" t="s">
        <v>85</v>
      </c>
      <c r="B10" s="20">
        <v>0.95450000000000002</v>
      </c>
      <c r="C10" s="41"/>
      <c r="D10" s="5">
        <f>F12</f>
        <v>2</v>
      </c>
      <c r="F10" s="5">
        <f>IF(B11="N/A","N/A",IF(B11="No Data",0,IF(B11="Not Valid and Reliable",0,IF(B11&lt;0,"ERROR", IF(B11&gt;100%,"ERROR",IF(B11&gt;94.49%,2,IF(B11&gt;74.49%,1,0)))))))</f>
        <v>2</v>
      </c>
      <c r="H10" t="s">
        <v>7</v>
      </c>
    </row>
    <row r="11" spans="1:8" ht="60.75" customHeight="1" thickBot="1" x14ac:dyDescent="0.3">
      <c r="A11" s="10" t="s">
        <v>86</v>
      </c>
      <c r="B11" s="20">
        <v>1</v>
      </c>
      <c r="C11" s="41"/>
      <c r="D11" s="5">
        <f>F10</f>
        <v>2</v>
      </c>
      <c r="F11" s="5">
        <f>IF(B12="N/A","N/A",IF(B12="No Data",0,IF(B12="Not Valid and Reliable",0,IF(B12&lt;0,"ERROR", IF(B12&gt;100%,"ERROR",IF(B12&gt;94.49%,2,IF(B12&gt;74.49%,1,0)))))))</f>
        <v>1</v>
      </c>
      <c r="H11" t="s">
        <v>8</v>
      </c>
    </row>
    <row r="12" spans="1:8" ht="60.6" customHeight="1" thickBot="1" x14ac:dyDescent="0.3">
      <c r="A12" s="10" t="s">
        <v>87</v>
      </c>
      <c r="B12" s="20">
        <v>0.92900000000000005</v>
      </c>
      <c r="C12" s="41"/>
      <c r="D12" s="5">
        <f>F11</f>
        <v>1</v>
      </c>
      <c r="F12" s="5">
        <f>IF(B10="N/A","N/A",IF(B10="No Data",0,IF(B10="Not Valid and Reliable",0,IF(B10&lt;0,"ERROR", IF(B10&gt;100%,"ERROR",IF(B10&gt;94.49%,2,IF(B10&gt;74.49%,1,0)))))))</f>
        <v>2</v>
      </c>
      <c r="H12" t="s">
        <v>9</v>
      </c>
    </row>
    <row r="13" spans="1:8" ht="64.150000000000006" customHeight="1" thickBot="1" x14ac:dyDescent="0.3">
      <c r="A13" s="42" t="s">
        <v>88</v>
      </c>
      <c r="B13" s="43">
        <f>SUM(F14:F15)</f>
        <v>2</v>
      </c>
      <c r="C13" s="41"/>
      <c r="D13" s="5">
        <f>F13</f>
        <v>0</v>
      </c>
      <c r="F13" s="5">
        <f>IF(B13=4,2,IF(B13&lt;3,0,1))</f>
        <v>0</v>
      </c>
      <c r="H13" t="s">
        <v>10</v>
      </c>
    </row>
    <row r="14" spans="1:8" ht="56.25" customHeight="1" thickBot="1" x14ac:dyDescent="0.3">
      <c r="A14" s="44" t="s">
        <v>89</v>
      </c>
      <c r="B14" s="45" t="s">
        <v>90</v>
      </c>
      <c r="C14" s="41"/>
      <c r="D14" s="6"/>
      <c r="F14" s="6">
        <f>IF(B14="NONE",2, IF(B14="YES 1 OR 2 YRS", 1.5,IF(B14="YES 3 OR MORE YRS", 0)))</f>
        <v>2</v>
      </c>
      <c r="H14" t="s">
        <v>11</v>
      </c>
    </row>
    <row r="15" spans="1:8" ht="65.45" customHeight="1" thickBot="1" x14ac:dyDescent="0.3">
      <c r="A15" s="44" t="s">
        <v>91</v>
      </c>
      <c r="B15" s="45" t="s">
        <v>98</v>
      </c>
      <c r="C15" s="41"/>
      <c r="D15" s="6"/>
      <c r="F15" s="6">
        <f>IF(B15="NONE",2, IF(B15="YES 2 TO 4 YRS", 1.5,IF(B15="YES 5 OR MORE YRS", 0)))</f>
        <v>0</v>
      </c>
      <c r="H15" t="s">
        <v>12</v>
      </c>
    </row>
    <row r="16" spans="1:8" ht="75.599999999999994" customHeight="1" thickBot="1" x14ac:dyDescent="0.3">
      <c r="A16" s="46"/>
      <c r="B16" s="47" t="s">
        <v>92</v>
      </c>
      <c r="C16" s="48"/>
      <c r="D16" s="49">
        <f>SUM(D3:D13)</f>
        <v>18</v>
      </c>
      <c r="F16" s="5" t="e">
        <f>IF(#REF!=6,2,IF(#REF!&lt;5,0,1))</f>
        <v>#REF!</v>
      </c>
      <c r="H16" t="s">
        <v>13</v>
      </c>
    </row>
    <row r="17" spans="1:9" ht="40.9" customHeight="1" thickBot="1" x14ac:dyDescent="0.35">
      <c r="A17" s="50"/>
      <c r="B17" s="4"/>
      <c r="C17" s="4"/>
      <c r="D17" s="4"/>
      <c r="F17" s="7" t="e">
        <f>IF(#REF!="NO",2, IF(#REF!="YES(ONE)", 1.5,IF(#REF!="YES(MULTIPLE)", 0)))</f>
        <v>#REF!</v>
      </c>
      <c r="H17" t="s">
        <v>14</v>
      </c>
    </row>
    <row r="18" spans="1:9" ht="3.75" customHeight="1" thickBot="1" x14ac:dyDescent="0.35">
      <c r="A18" s="50"/>
      <c r="B18" s="4"/>
      <c r="C18" s="4"/>
      <c r="D18" s="4"/>
      <c r="F18" s="7" t="e">
        <f>IF(#REF!="NO",2, IF(#REF!="YES(ONE)", 1.5,IF(#REF!="YES(MULTIPLE)", 0)))</f>
        <v>#REF!</v>
      </c>
      <c r="H18" t="s">
        <v>15</v>
      </c>
    </row>
    <row r="19" spans="1:9" ht="68.25" customHeight="1" thickBot="1" x14ac:dyDescent="0.3">
      <c r="A19" s="51" t="s">
        <v>93</v>
      </c>
      <c r="B19" s="52" t="s">
        <v>94</v>
      </c>
      <c r="C19" s="72" t="s">
        <v>69</v>
      </c>
      <c r="D19" s="73"/>
      <c r="F19" s="7" t="e">
        <f>IF(#REF!="NO",2, 0)</f>
        <v>#REF!</v>
      </c>
      <c r="H19" t="s">
        <v>16</v>
      </c>
    </row>
    <row r="20" spans="1:9" ht="103.5" customHeight="1" thickBot="1" x14ac:dyDescent="0.3">
      <c r="A20" s="8">
        <f>D16</f>
        <v>18</v>
      </c>
      <c r="B20" s="8">
        <f>(COUNT(D3:D15)*2)</f>
        <v>22</v>
      </c>
      <c r="C20" s="74">
        <f>A20/B20</f>
        <v>0.81818181818181823</v>
      </c>
      <c r="D20" s="75"/>
      <c r="E20" s="11" t="str">
        <f>IF(D20&gt;94.49%,"MEETS (green)",IF(D20&gt;74.49%,"NEEDS ASSISTANCE (yellow)","NEEDS INTERVENTION (red)"))</f>
        <v>NEEDS INTERVENTION (red)</v>
      </c>
      <c r="F20" s="11" t="str">
        <f>IF(E20&gt;94.49%,"MEETS (green)",IF(E20&gt;74.49%,"NEEDS ASSISTANCE (yellow)","NEEDS INTERVENTION (red)"))</f>
        <v>MEETS (green)</v>
      </c>
      <c r="G20" s="11" t="str">
        <f>IF(F20&gt;94.49%,"MEETS (green)",IF(F20&gt;74.49%,"NEEDS ASSISTANCE (yellow)","NEEDS INTERVENTION (red)"))</f>
        <v>MEETS (green)</v>
      </c>
      <c r="H20" s="11" t="str">
        <f>IF(G20&gt;94.49%,"MEETS (green)",IF(G20&gt;74.49%,"NEEDS ASSISTANCE (yellow)","NEEDS INTERVENTION (red)"))</f>
        <v>MEETS (green)</v>
      </c>
      <c r="I20" s="11" t="str">
        <f>IF(H20&gt;94.49%,"MEETS (green)",IF(H20&gt;74.49%,"NEEDS ASSISTANCE (yellow)","NEEDS INTERVENTION (red)"))</f>
        <v>MEETS (green)</v>
      </c>
    </row>
    <row r="21" spans="1:9" ht="22.9" customHeight="1" x14ac:dyDescent="0.3">
      <c r="E21" s="4"/>
      <c r="I21" t="s">
        <v>18</v>
      </c>
    </row>
    <row r="22" spans="1:9" ht="31.9" customHeight="1" x14ac:dyDescent="0.3">
      <c r="A22" s="17" t="s">
        <v>95</v>
      </c>
      <c r="B22" s="15"/>
      <c r="C22" s="15"/>
      <c r="D22" s="15"/>
      <c r="E22" s="4"/>
      <c r="I22" t="s">
        <v>19</v>
      </c>
    </row>
    <row r="23" spans="1:9" ht="29.25" customHeight="1" x14ac:dyDescent="0.25">
      <c r="A23" s="19"/>
      <c r="B23" s="14"/>
      <c r="C23" s="14"/>
      <c r="D23" s="14"/>
      <c r="H23" t="s">
        <v>20</v>
      </c>
    </row>
    <row r="24" spans="1:9" ht="104.25" customHeight="1" x14ac:dyDescent="0.25">
      <c r="A24" s="3"/>
      <c r="B24" s="14"/>
      <c r="C24" s="14"/>
      <c r="D24" s="14"/>
      <c r="H24" t="s">
        <v>21</v>
      </c>
    </row>
    <row r="25" spans="1:9" x14ac:dyDescent="0.25">
      <c r="A25" s="14"/>
      <c r="B25" s="14"/>
      <c r="C25" s="14"/>
      <c r="D25" s="14"/>
      <c r="I25" t="s">
        <v>22</v>
      </c>
    </row>
    <row r="26" spans="1:9" x14ac:dyDescent="0.25">
      <c r="A26" s="3"/>
      <c r="B26" s="14"/>
      <c r="C26" s="14"/>
      <c r="D26" s="14"/>
      <c r="E26" s="15"/>
      <c r="I26" t="s">
        <v>23</v>
      </c>
    </row>
    <row r="27" spans="1:9" ht="30" customHeight="1" x14ac:dyDescent="0.25">
      <c r="A27" s="16"/>
      <c r="B27" s="16"/>
      <c r="C27" s="16"/>
      <c r="D27" s="16"/>
      <c r="E27" s="14"/>
      <c r="I27" t="s">
        <v>24</v>
      </c>
    </row>
    <row r="28" spans="1:9" ht="10.15" customHeight="1" x14ac:dyDescent="0.25">
      <c r="E28" s="14"/>
      <c r="I28" t="s">
        <v>25</v>
      </c>
    </row>
    <row r="29" spans="1:9" ht="30" customHeight="1" x14ac:dyDescent="0.25">
      <c r="E29" s="14"/>
      <c r="I29" t="s">
        <v>26</v>
      </c>
    </row>
    <row r="30" spans="1:9" ht="14.45" customHeight="1" x14ac:dyDescent="0.25">
      <c r="E30" s="14"/>
      <c r="I30" t="s">
        <v>27</v>
      </c>
    </row>
    <row r="31" spans="1:9" ht="65.45" customHeight="1" x14ac:dyDescent="0.25">
      <c r="E31" s="16"/>
      <c r="I31" t="s">
        <v>28</v>
      </c>
    </row>
    <row r="32" spans="1:9" ht="36" x14ac:dyDescent="0.55000000000000004">
      <c r="E32" s="13" t="s">
        <v>62</v>
      </c>
      <c r="I32" t="s">
        <v>29</v>
      </c>
    </row>
    <row r="33" spans="5:9" ht="36" x14ac:dyDescent="0.55000000000000004">
      <c r="E33" s="13" t="s">
        <v>1</v>
      </c>
      <c r="I33" t="s">
        <v>30</v>
      </c>
    </row>
    <row r="34" spans="5:9" ht="36" x14ac:dyDescent="0.55000000000000004">
      <c r="E34" s="13" t="s">
        <v>2</v>
      </c>
      <c r="I34" t="s">
        <v>31</v>
      </c>
    </row>
    <row r="35" spans="5:9" ht="36" x14ac:dyDescent="0.55000000000000004">
      <c r="E35" s="13" t="s">
        <v>3</v>
      </c>
      <c r="I35" t="s">
        <v>32</v>
      </c>
    </row>
    <row r="36" spans="5:9" ht="36" x14ac:dyDescent="0.55000000000000004">
      <c r="E36" s="13" t="s">
        <v>4</v>
      </c>
      <c r="I36" t="s">
        <v>33</v>
      </c>
    </row>
    <row r="37" spans="5:9" ht="36" x14ac:dyDescent="0.55000000000000004">
      <c r="E37" s="13" t="s">
        <v>5</v>
      </c>
      <c r="I37" t="s">
        <v>34</v>
      </c>
    </row>
    <row r="38" spans="5:9" ht="36" x14ac:dyDescent="0.55000000000000004">
      <c r="E38" s="13" t="s">
        <v>6</v>
      </c>
      <c r="I38" t="s">
        <v>35</v>
      </c>
    </row>
    <row r="39" spans="5:9" ht="36" x14ac:dyDescent="0.55000000000000004">
      <c r="E39" s="13" t="s">
        <v>7</v>
      </c>
      <c r="I39" t="s">
        <v>36</v>
      </c>
    </row>
    <row r="40" spans="5:9" ht="36" x14ac:dyDescent="0.55000000000000004">
      <c r="E40" s="13" t="s">
        <v>8</v>
      </c>
      <c r="I40" t="s">
        <v>37</v>
      </c>
    </row>
    <row r="41" spans="5:9" ht="36" x14ac:dyDescent="0.55000000000000004">
      <c r="E41" s="13" t="s">
        <v>9</v>
      </c>
      <c r="I41" t="s">
        <v>38</v>
      </c>
    </row>
    <row r="42" spans="5:9" ht="36" x14ac:dyDescent="0.55000000000000004">
      <c r="E42" s="13" t="s">
        <v>10</v>
      </c>
      <c r="I42" t="s">
        <v>39</v>
      </c>
    </row>
    <row r="43" spans="5:9" ht="36" x14ac:dyDescent="0.55000000000000004">
      <c r="E43" s="13" t="s">
        <v>11</v>
      </c>
      <c r="I43" t="s">
        <v>40</v>
      </c>
    </row>
    <row r="44" spans="5:9" ht="36" x14ac:dyDescent="0.55000000000000004">
      <c r="E44" s="13" t="s">
        <v>12</v>
      </c>
      <c r="I44" t="s">
        <v>41</v>
      </c>
    </row>
    <row r="45" spans="5:9" ht="36" x14ac:dyDescent="0.55000000000000004">
      <c r="E45" s="13" t="s">
        <v>13</v>
      </c>
      <c r="I45" t="s">
        <v>42</v>
      </c>
    </row>
    <row r="46" spans="5:9" ht="36" x14ac:dyDescent="0.55000000000000004">
      <c r="E46" s="13" t="s">
        <v>14</v>
      </c>
      <c r="I46" t="s">
        <v>43</v>
      </c>
    </row>
    <row r="47" spans="5:9" ht="36" x14ac:dyDescent="0.55000000000000004">
      <c r="E47" s="13" t="s">
        <v>15</v>
      </c>
      <c r="I47" t="s">
        <v>44</v>
      </c>
    </row>
    <row r="48" spans="5:9" ht="36" x14ac:dyDescent="0.55000000000000004">
      <c r="E48" s="13" t="s">
        <v>16</v>
      </c>
      <c r="I48" t="s">
        <v>45</v>
      </c>
    </row>
    <row r="49" spans="5:9" ht="36" x14ac:dyDescent="0.55000000000000004">
      <c r="E49" s="13" t="s">
        <v>17</v>
      </c>
      <c r="I49" t="s">
        <v>46</v>
      </c>
    </row>
    <row r="50" spans="5:9" ht="36" x14ac:dyDescent="0.55000000000000004">
      <c r="E50" s="13" t="s">
        <v>18</v>
      </c>
      <c r="I50" t="s">
        <v>47</v>
      </c>
    </row>
    <row r="51" spans="5:9" ht="36" x14ac:dyDescent="0.55000000000000004">
      <c r="E51" s="13" t="s">
        <v>19</v>
      </c>
      <c r="I51" t="s">
        <v>48</v>
      </c>
    </row>
    <row r="52" spans="5:9" ht="36" x14ac:dyDescent="0.55000000000000004">
      <c r="E52" s="13" t="s">
        <v>20</v>
      </c>
      <c r="I52" t="s">
        <v>49</v>
      </c>
    </row>
    <row r="53" spans="5:9" ht="36" x14ac:dyDescent="0.55000000000000004">
      <c r="E53" s="13" t="s">
        <v>21</v>
      </c>
      <c r="I53" t="s">
        <v>50</v>
      </c>
    </row>
    <row r="54" spans="5:9" ht="36" x14ac:dyDescent="0.55000000000000004">
      <c r="E54" s="13" t="s">
        <v>22</v>
      </c>
      <c r="I54" t="s">
        <v>51</v>
      </c>
    </row>
    <row r="55" spans="5:9" ht="36" x14ac:dyDescent="0.55000000000000004">
      <c r="E55" s="13" t="s">
        <v>23</v>
      </c>
      <c r="I55" t="s">
        <v>52</v>
      </c>
    </row>
    <row r="56" spans="5:9" ht="36" x14ac:dyDescent="0.55000000000000004">
      <c r="E56" s="13" t="s">
        <v>24</v>
      </c>
      <c r="I56" t="s">
        <v>53</v>
      </c>
    </row>
    <row r="57" spans="5:9" ht="36" x14ac:dyDescent="0.55000000000000004">
      <c r="E57" s="13" t="s">
        <v>25</v>
      </c>
      <c r="I57" t="s">
        <v>54</v>
      </c>
    </row>
    <row r="58" spans="5:9" ht="36" x14ac:dyDescent="0.55000000000000004">
      <c r="E58" s="13" t="s">
        <v>26</v>
      </c>
      <c r="I58" t="s">
        <v>55</v>
      </c>
    </row>
    <row r="59" spans="5:9" ht="36" x14ac:dyDescent="0.55000000000000004">
      <c r="E59" s="13" t="s">
        <v>27</v>
      </c>
      <c r="I59" t="s">
        <v>56</v>
      </c>
    </row>
    <row r="60" spans="5:9" ht="36" x14ac:dyDescent="0.55000000000000004">
      <c r="E60" s="13" t="s">
        <v>28</v>
      </c>
      <c r="I60" t="s">
        <v>57</v>
      </c>
    </row>
    <row r="61" spans="5:9" ht="36" x14ac:dyDescent="0.55000000000000004">
      <c r="E61" s="13" t="s">
        <v>29</v>
      </c>
      <c r="I61" t="s">
        <v>58</v>
      </c>
    </row>
    <row r="62" spans="5:9" ht="36" x14ac:dyDescent="0.55000000000000004">
      <c r="E62" s="13" t="s">
        <v>30</v>
      </c>
      <c r="I62" t="s">
        <v>59</v>
      </c>
    </row>
    <row r="63" spans="5:9" ht="36" x14ac:dyDescent="0.55000000000000004">
      <c r="E63" s="13" t="s">
        <v>31</v>
      </c>
      <c r="I63" t="s">
        <v>60</v>
      </c>
    </row>
    <row r="64" spans="5:9" ht="36" x14ac:dyDescent="0.55000000000000004">
      <c r="E64" s="13" t="s">
        <v>32</v>
      </c>
      <c r="I64" t="s">
        <v>61</v>
      </c>
    </row>
    <row r="65" spans="5:5" ht="36" x14ac:dyDescent="0.55000000000000004">
      <c r="E65" s="13" t="s">
        <v>33</v>
      </c>
    </row>
    <row r="66" spans="5:5" ht="36" x14ac:dyDescent="0.55000000000000004">
      <c r="E66" s="13" t="s">
        <v>34</v>
      </c>
    </row>
    <row r="67" spans="5:5" ht="36" x14ac:dyDescent="0.55000000000000004">
      <c r="E67" s="13" t="s">
        <v>35</v>
      </c>
    </row>
    <row r="68" spans="5:5" ht="36" x14ac:dyDescent="0.55000000000000004">
      <c r="E68" s="13" t="s">
        <v>36</v>
      </c>
    </row>
    <row r="69" spans="5:5" ht="36" x14ac:dyDescent="0.55000000000000004">
      <c r="E69" s="13" t="s">
        <v>37</v>
      </c>
    </row>
    <row r="70" spans="5:5" ht="36" x14ac:dyDescent="0.55000000000000004">
      <c r="E70" s="13" t="s">
        <v>38</v>
      </c>
    </row>
    <row r="71" spans="5:5" ht="36" x14ac:dyDescent="0.55000000000000004">
      <c r="E71" s="13" t="s">
        <v>39</v>
      </c>
    </row>
    <row r="72" spans="5:5" ht="36" x14ac:dyDescent="0.55000000000000004">
      <c r="E72" s="13" t="s">
        <v>40</v>
      </c>
    </row>
    <row r="73" spans="5:5" ht="36" x14ac:dyDescent="0.55000000000000004">
      <c r="E73" s="13" t="s">
        <v>41</v>
      </c>
    </row>
    <row r="74" spans="5:5" ht="36" x14ac:dyDescent="0.55000000000000004">
      <c r="E74" s="13" t="s">
        <v>42</v>
      </c>
    </row>
    <row r="75" spans="5:5" ht="36" x14ac:dyDescent="0.55000000000000004">
      <c r="E75" s="13" t="s">
        <v>43</v>
      </c>
    </row>
    <row r="76" spans="5:5" ht="36" x14ac:dyDescent="0.55000000000000004">
      <c r="E76" s="13" t="s">
        <v>44</v>
      </c>
    </row>
    <row r="77" spans="5:5" ht="36" x14ac:dyDescent="0.55000000000000004">
      <c r="E77" s="13" t="s">
        <v>45</v>
      </c>
    </row>
    <row r="78" spans="5:5" ht="36" x14ac:dyDescent="0.55000000000000004">
      <c r="E78" s="13" t="s">
        <v>46</v>
      </c>
    </row>
    <row r="79" spans="5:5" ht="36" x14ac:dyDescent="0.55000000000000004">
      <c r="E79" s="13" t="s">
        <v>47</v>
      </c>
    </row>
    <row r="80" spans="5:5" ht="36" x14ac:dyDescent="0.55000000000000004">
      <c r="E80" s="13" t="s">
        <v>48</v>
      </c>
    </row>
    <row r="81" spans="5:5" ht="36" x14ac:dyDescent="0.55000000000000004">
      <c r="E81" s="13" t="s">
        <v>49</v>
      </c>
    </row>
    <row r="82" spans="5:5" ht="36" x14ac:dyDescent="0.55000000000000004">
      <c r="E82" s="13" t="s">
        <v>50</v>
      </c>
    </row>
    <row r="83" spans="5:5" ht="36" x14ac:dyDescent="0.55000000000000004">
      <c r="E83" s="13" t="s">
        <v>51</v>
      </c>
    </row>
    <row r="84" spans="5:5" ht="36" x14ac:dyDescent="0.55000000000000004">
      <c r="E84" s="13" t="s">
        <v>52</v>
      </c>
    </row>
    <row r="85" spans="5:5" ht="36" x14ac:dyDescent="0.55000000000000004">
      <c r="E85" s="13" t="s">
        <v>53</v>
      </c>
    </row>
    <row r="86" spans="5:5" ht="36" x14ac:dyDescent="0.55000000000000004">
      <c r="E86" s="13" t="s">
        <v>54</v>
      </c>
    </row>
    <row r="87" spans="5:5" ht="36" x14ac:dyDescent="0.55000000000000004">
      <c r="E87" s="13" t="s">
        <v>55</v>
      </c>
    </row>
    <row r="88" spans="5:5" ht="36" x14ac:dyDescent="0.55000000000000004">
      <c r="E88" s="13" t="s">
        <v>56</v>
      </c>
    </row>
    <row r="89" spans="5:5" ht="36" x14ac:dyDescent="0.55000000000000004">
      <c r="E89" s="13" t="s">
        <v>57</v>
      </c>
    </row>
    <row r="90" spans="5:5" ht="36" x14ac:dyDescent="0.55000000000000004">
      <c r="E90" s="13" t="s">
        <v>58</v>
      </c>
    </row>
    <row r="91" spans="5:5" ht="36" x14ac:dyDescent="0.55000000000000004">
      <c r="E91" s="13" t="s">
        <v>59</v>
      </c>
    </row>
    <row r="92" spans="5:5" ht="36" x14ac:dyDescent="0.55000000000000004">
      <c r="E92" s="13" t="s">
        <v>60</v>
      </c>
    </row>
    <row r="93" spans="5:5" ht="36" x14ac:dyDescent="0.55000000000000004">
      <c r="E93" s="13" t="s">
        <v>61</v>
      </c>
    </row>
  </sheetData>
  <sheetProtection password="8689" sheet="1" selectLockedCells="1"/>
  <mergeCells count="2">
    <mergeCell ref="C19:D19"/>
    <mergeCell ref="C20:D20"/>
  </mergeCells>
  <conditionalFormatting sqref="D16 F16 F3:F13 D3:D13">
    <cfRule type="cellIs" dxfId="8" priority="7" stopIfTrue="1" operator="equal">
      <formula>0</formula>
    </cfRule>
    <cfRule type="cellIs" dxfId="7" priority="8" stopIfTrue="1" operator="equal">
      <formula>1</formula>
    </cfRule>
    <cfRule type="cellIs" dxfId="6" priority="9" stopIfTrue="1" operator="equal">
      <formula>2</formula>
    </cfRule>
  </conditionalFormatting>
  <conditionalFormatting sqref="F3:F5">
    <cfRule type="containsText" dxfId="5" priority="5" stopIfTrue="1" operator="containsText" text="ERROR">
      <formula>NOT(ISERROR(SEARCH("ERROR",F3)))</formula>
    </cfRule>
    <cfRule type="expression" dxfId="4" priority="6" stopIfTrue="1">
      <formula>"$C$3=""ERROR"""</formula>
    </cfRule>
  </conditionalFormatting>
  <conditionalFormatting sqref="F3:F12 D3:D13">
    <cfRule type="containsText" dxfId="3" priority="4" stopIfTrue="1" operator="containsText" text="ERROR">
      <formula>NOT(ISERROR(SEARCH("ERROR",D3)))</formula>
    </cfRule>
  </conditionalFormatting>
  <conditionalFormatting sqref="E20:I20">
    <cfRule type="containsText" dxfId="2" priority="1" stopIfTrue="1" operator="containsText" text="NEEDS INTERVENTION (red)">
      <formula>NOT(ISERROR(SEARCH("NEEDS INTERVENTION (red)",E20)))</formula>
    </cfRule>
    <cfRule type="containsText" dxfId="1" priority="2" stopIfTrue="1" operator="containsText" text="NEEDS ASSISTANCE (yellow)">
      <formula>NOT(ISERROR(SEARCH("NEEDS ASSISTANCE (yellow)",E20)))</formula>
    </cfRule>
    <cfRule type="containsText" dxfId="0" priority="3" stopIfTrue="1" operator="containsText" text="MEETS (green)">
      <formula>NOT(ISERROR(SEARCH("MEETS (green)",E20)))</formula>
    </cfRule>
  </conditionalFormatting>
  <dataValidations count="5">
    <dataValidation allowBlank="1" showInputMessage="1" showErrorMessage="1" prompt="Enter:_x000a_ 0-100%, N/A, No Data, or Not Valid and Reliable_x000a_" sqref="B3:B12"/>
    <dataValidation type="list" allowBlank="1" showInputMessage="1" showErrorMessage="1" sqref="A1">
      <formula1>$E$32:$E$93</formula1>
    </dataValidation>
    <dataValidation type="list" allowBlank="1" showInputMessage="1" showErrorMessage="1" sqref="B15">
      <formula1>"NONE, YES 2 TO 4 YRS, YES 5 OR MORE YRS"</formula1>
    </dataValidation>
    <dataValidation type="list" allowBlank="1" showInputMessage="1" showErrorMessage="1" sqref="C3:C8">
      <formula1>"Y, N, N/A"</formula1>
    </dataValidation>
    <dataValidation type="list" allowBlank="1" showInputMessage="1" showErrorMessage="1" sqref="B14">
      <formula1>"NONE, YES 1 OR 2 YRS, YES 3 OR MORE YRS"</formula1>
    </dataValidation>
  </dataValidations>
  <printOptions horizontalCentered="1" verticalCentered="1"/>
  <pageMargins left="0.25" right="0.25" top="0.25" bottom="0.25" header="0.3" footer="0.3"/>
  <pageSetup scale="40" fitToWidth="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Results Matrix Part B</vt:lpstr>
      <vt:lpstr>Compliance Matrix Part B</vt:lpstr>
      <vt:lpstr>'Compliance Matrix Part B'!Print_Area</vt:lpstr>
      <vt:lpstr>'Results Matrix Part 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2014-06-04T23:25:15Z</cp:lastPrinted>
  <dcterms:created xsi:type="dcterms:W3CDTF">2013-01-30T13:47:39Z</dcterms:created>
  <dcterms:modified xsi:type="dcterms:W3CDTF">2023-06-05T18:09:46Z</dcterms:modified>
</cp:coreProperties>
</file>